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.106\Planejamento\pasta grupo\OBRAS CAIXA 2014\PRAÇA NOVA CAPITAL\projetos - QUADRA POLIESPORTIVA\PROPOSTA APROVADA\"/>
    </mc:Choice>
  </mc:AlternateContent>
  <bookViews>
    <workbookView xWindow="0" yWindow="0" windowWidth="20490" windowHeight="6555" activeTab="3"/>
  </bookViews>
  <sheets>
    <sheet name="PLANILHA ORÇAMENTARIA" sheetId="2" r:id="rId1"/>
    <sheet name="MEMORIAL DE CALCULO" sheetId="5" r:id="rId2"/>
    <sheet name="CRONO" sheetId="6" r:id="rId3"/>
    <sheet name="Composição" sheetId="7" r:id="rId4"/>
  </sheets>
  <externalReferences>
    <externalReference r:id="rId5"/>
  </externalReferences>
  <definedNames>
    <definedName name="_xlnm.Print_Area" localSheetId="3">Composição!$A$1:$G$33</definedName>
    <definedName name="_xlnm.Print_Area" localSheetId="2">CRONO!$A$1:$H$30</definedName>
    <definedName name="_xlnm.Print_Area" localSheetId="1">'MEMORIAL DE CALCULO'!$A$1:$D$94</definedName>
    <definedName name="_xlnm.Print_Area" localSheetId="0">'PLANILHA ORÇAMENTARIA'!$A$1:$G$71</definedName>
  </definedNames>
  <calcPr calcId="152511"/>
</workbook>
</file>

<file path=xl/calcChain.xml><?xml version="1.0" encoding="utf-8"?>
<calcChain xmlns="http://schemas.openxmlformats.org/spreadsheetml/2006/main">
  <c r="G64" i="2" l="1"/>
  <c r="G62" i="2"/>
  <c r="D47" i="5"/>
  <c r="D42" i="5" l="1"/>
  <c r="D35" i="5"/>
  <c r="E28" i="2" s="1"/>
  <c r="D28" i="2"/>
  <c r="C28" i="2"/>
  <c r="B28" i="2"/>
  <c r="E36" i="5"/>
  <c r="G36" i="5"/>
  <c r="D27" i="2"/>
  <c r="B27" i="2"/>
  <c r="B26" i="2"/>
  <c r="C27" i="2"/>
  <c r="D26" i="2"/>
  <c r="C26" i="2"/>
  <c r="D33" i="5"/>
  <c r="E27" i="2" s="1"/>
  <c r="G27" i="2" s="1"/>
  <c r="D31" i="5"/>
  <c r="E26" i="2" s="1"/>
  <c r="D38" i="5"/>
  <c r="E31" i="2" s="1"/>
  <c r="G31" i="2" s="1"/>
  <c r="G32" i="2" s="1"/>
  <c r="D31" i="2"/>
  <c r="C31" i="2"/>
  <c r="C30" i="2"/>
  <c r="B33" i="2"/>
  <c r="C33" i="2"/>
  <c r="B31" i="2"/>
  <c r="B30" i="2"/>
  <c r="D70" i="5"/>
  <c r="D67" i="5"/>
  <c r="D56" i="5"/>
  <c r="D54" i="5"/>
  <c r="D52" i="5"/>
  <c r="D50" i="5"/>
  <c r="D29" i="5"/>
  <c r="D27" i="5"/>
  <c r="D25" i="5"/>
  <c r="F29" i="5" s="1"/>
  <c r="E26" i="5"/>
  <c r="D22" i="5"/>
  <c r="D20" i="5"/>
  <c r="D18" i="5"/>
  <c r="G26" i="7" l="1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27" i="7" l="1"/>
  <c r="F28" i="2" l="1"/>
  <c r="G28" i="2" s="1"/>
  <c r="F26" i="2"/>
  <c r="G26" i="2" s="1"/>
  <c r="F43" i="2"/>
  <c r="D59" i="2"/>
  <c r="C59" i="2"/>
  <c r="D58" i="2"/>
  <c r="E58" i="2"/>
  <c r="G58" i="2" s="1"/>
  <c r="C58" i="2"/>
  <c r="D57" i="2"/>
  <c r="E57" i="2"/>
  <c r="G57" i="2" s="1"/>
  <c r="C57" i="2"/>
  <c r="C56" i="2"/>
  <c r="B59" i="2"/>
  <c r="B58" i="2"/>
  <c r="B57" i="2"/>
  <c r="B56" i="2"/>
  <c r="D86" i="5"/>
  <c r="D85" i="5"/>
  <c r="D84" i="5" s="1"/>
  <c r="D82" i="5"/>
  <c r="D81" i="5"/>
  <c r="D80" i="5" s="1"/>
  <c r="D74" i="5"/>
  <c r="D78" i="5" l="1"/>
  <c r="E59" i="2" s="1"/>
  <c r="G59" i="2" s="1"/>
  <c r="G60" i="2" s="1"/>
  <c r="E67" i="5"/>
  <c r="D20" i="2" l="1"/>
  <c r="D54" i="2" l="1"/>
  <c r="E54" i="2"/>
  <c r="C54" i="2"/>
  <c r="C53" i="2"/>
  <c r="E52" i="2"/>
  <c r="D52" i="2"/>
  <c r="C52" i="2"/>
  <c r="C51" i="2"/>
  <c r="B54" i="2"/>
  <c r="B53" i="2"/>
  <c r="B52" i="2"/>
  <c r="B51" i="2"/>
  <c r="B50" i="2"/>
  <c r="D48" i="2" l="1"/>
  <c r="E48" i="2"/>
  <c r="D47" i="2"/>
  <c r="E47" i="2"/>
  <c r="D46" i="2"/>
  <c r="E46" i="2"/>
  <c r="D45" i="2"/>
  <c r="E45" i="2"/>
  <c r="D44" i="2"/>
  <c r="E44" i="2"/>
  <c r="E43" i="2"/>
  <c r="E42" i="2"/>
  <c r="E41" i="2"/>
  <c r="D41" i="2"/>
  <c r="C42" i="2"/>
  <c r="C41" i="2"/>
  <c r="C48" i="2"/>
  <c r="C47" i="2"/>
  <c r="C46" i="2"/>
  <c r="C45" i="2"/>
  <c r="C44" i="2"/>
  <c r="C43" i="2"/>
  <c r="B48" i="2"/>
  <c r="B47" i="2"/>
  <c r="B41" i="2"/>
  <c r="B42" i="2"/>
  <c r="B43" i="2"/>
  <c r="B44" i="2"/>
  <c r="B45" i="2"/>
  <c r="B46" i="2"/>
  <c r="B38" i="2"/>
  <c r="B37" i="2"/>
  <c r="D38" i="2"/>
  <c r="C38" i="2"/>
  <c r="C37" i="2"/>
  <c r="E38" i="2"/>
  <c r="B35" i="2"/>
  <c r="B34" i="2"/>
  <c r="C35" i="2"/>
  <c r="C34" i="2"/>
  <c r="D25" i="2"/>
  <c r="D24" i="2"/>
  <c r="D23" i="2"/>
  <c r="C25" i="2"/>
  <c r="C24" i="2"/>
  <c r="C23" i="2"/>
  <c r="C22" i="2"/>
  <c r="B25" i="2"/>
  <c r="B24" i="2"/>
  <c r="B23" i="2"/>
  <c r="B22" i="2"/>
  <c r="E20" i="2"/>
  <c r="B20" i="2"/>
  <c r="B19" i="2"/>
  <c r="B18" i="2"/>
  <c r="B17" i="2"/>
  <c r="B16" i="2"/>
  <c r="D19" i="2"/>
  <c r="D18" i="2"/>
  <c r="C20" i="2"/>
  <c r="C19" i="2" l="1"/>
  <c r="C18" i="2"/>
  <c r="C17" i="2"/>
  <c r="G44" i="2" l="1"/>
  <c r="G46" i="2"/>
  <c r="D42" i="2" l="1"/>
  <c r="D43" i="2"/>
  <c r="B40" i="2"/>
  <c r="C40" i="2"/>
  <c r="G43" i="2" l="1"/>
  <c r="G41" i="2"/>
  <c r="G42" i="2"/>
  <c r="G20" i="2" l="1"/>
  <c r="B17" i="6" l="1"/>
  <c r="G48" i="2" l="1"/>
  <c r="E35" i="2" l="1"/>
  <c r="E34" i="2"/>
  <c r="E25" i="2"/>
  <c r="E24" i="2"/>
  <c r="E23" i="2"/>
  <c r="E19" i="2"/>
  <c r="E18" i="2"/>
  <c r="G24" i="2" l="1"/>
  <c r="G25" i="2"/>
  <c r="G34" i="2"/>
  <c r="G35" i="2"/>
  <c r="G38" i="2"/>
  <c r="G39" i="2" s="1"/>
  <c r="G45" i="2"/>
  <c r="G49" i="2" s="1"/>
  <c r="G23" i="2"/>
  <c r="G29" i="2" l="1"/>
  <c r="G36" i="2"/>
  <c r="G19" i="2" l="1"/>
  <c r="G18" i="2"/>
  <c r="G21" i="2" l="1"/>
  <c r="G52" i="2" l="1"/>
  <c r="G54" i="2" l="1"/>
  <c r="G55" i="2" s="1"/>
  <c r="C17" i="6" l="1"/>
  <c r="C20" i="6" s="1"/>
  <c r="G63" i="2" l="1"/>
  <c r="D17" i="6"/>
  <c r="D20" i="6" l="1"/>
  <c r="F17" i="6"/>
  <c r="F20" i="6" s="1"/>
  <c r="F22" i="6" s="1"/>
  <c r="G17" i="6"/>
  <c r="G20" i="6" s="1"/>
  <c r="H17" i="6"/>
  <c r="H20" i="6" s="1"/>
  <c r="G22" i="6" l="1"/>
  <c r="H22" i="6" s="1"/>
</calcChain>
</file>

<file path=xl/sharedStrings.xml><?xml version="1.0" encoding="utf-8"?>
<sst xmlns="http://schemas.openxmlformats.org/spreadsheetml/2006/main" count="275" uniqueCount="195">
  <si>
    <t xml:space="preserve">Planilha Orçamentária </t>
  </si>
  <si>
    <t>ITEM</t>
  </si>
  <si>
    <t>DESCRIÇÃO DOS SERVIÇOS</t>
  </si>
  <si>
    <t>UNID.</t>
  </si>
  <si>
    <t>QUANT.</t>
  </si>
  <si>
    <t>VALOR UNIT.</t>
  </si>
  <si>
    <t>TOTAL</t>
  </si>
  <si>
    <t>1.1</t>
  </si>
  <si>
    <t>m²</t>
  </si>
  <si>
    <t>m³</t>
  </si>
  <si>
    <t>m</t>
  </si>
  <si>
    <t>PINTURA</t>
  </si>
  <si>
    <t>QUADRA POLIESPORTIVA</t>
  </si>
  <si>
    <t>DEMARCAÇÃO COM TINTA ACRÍLICA PARA PISOS DE FAIXAS EM QUADRA POLIESPORTIVA</t>
  </si>
  <si>
    <t>PINTURA DA MURETA</t>
  </si>
  <si>
    <t>PINTURA LATEX ACRÍLICA EM DUAS DEMÃOS</t>
  </si>
  <si>
    <t>ALAMBRADO</t>
  </si>
  <si>
    <t>PINTURA EM ESMALTE SINTÉTICO EM PEÇAS METÁLICAS UTILIZANDO REVOLVER/COMPRESSOR EM DUAS DEMÃOS, INCLUSO UMA DEMÃO FUNDO OXIDO DE FERRO/ZARCÃO</t>
  </si>
  <si>
    <t>CUSTO TOTAL</t>
  </si>
  <si>
    <t>CUSTO TOTAL COM BDI</t>
  </si>
  <si>
    <t>OBRA:</t>
  </si>
  <si>
    <t>MUNICIPIO</t>
  </si>
  <si>
    <t>PORTO NACIONAL - TO</t>
  </si>
  <si>
    <t>LOCAL:</t>
  </si>
  <si>
    <t>SINAPI</t>
  </si>
  <si>
    <t>74145/001</t>
  </si>
  <si>
    <t>CONJUNTO DE TRAVES PARA FUTSAL PINTADAS, INCLUSO REDE</t>
  </si>
  <si>
    <t>MEMORIAL DE CALCULO</t>
  </si>
  <si>
    <t>MUNICIPIO: PORTO NACIONAL - TO</t>
  </si>
  <si>
    <t>referencia</t>
  </si>
  <si>
    <t>PISO</t>
  </si>
  <si>
    <t>REGULARIZAÇÃO E COMPACTAÇÃO</t>
  </si>
  <si>
    <t>TIJOLO CERAMICO MACIÇO</t>
  </si>
  <si>
    <t xml:space="preserve">CONJUNTO </t>
  </si>
  <si>
    <t>S/ BDI</t>
  </si>
  <si>
    <t>C/ BDI</t>
  </si>
  <si>
    <t>MÊS 1</t>
  </si>
  <si>
    <t>MÊS 2</t>
  </si>
  <si>
    <t>MÊS 3</t>
  </si>
  <si>
    <t>TOTAL ACUMULADO</t>
  </si>
  <si>
    <t>1.0</t>
  </si>
  <si>
    <t>2.0</t>
  </si>
  <si>
    <t>CRONOGRAMA FÍSICO FINANCEIRO</t>
  </si>
  <si>
    <t>CHAPISCO TRACO 1:4 (CIMENTO E AREIA GROSSA), ESPESSURA 0,5CM</t>
  </si>
  <si>
    <t>cotação</t>
  </si>
  <si>
    <t>CONJUNTO</t>
  </si>
  <si>
    <t>TABELA DE BASQUETE COMPLETA COM SUPORTE DE PISO TAMANHO OFICIAL EM LAMINADO NAVAL, INCLUSO REDE E ARO</t>
  </si>
  <si>
    <t>FUNDAÇAO DE ESTRUTURA DE BASQUETE</t>
  </si>
  <si>
    <t>M³</t>
  </si>
  <si>
    <t>M²</t>
  </si>
  <si>
    <r>
      <t>ESTRUTURA FERRO PARA TABELA BASQUETE 2,75X95 TUBO DE 2'', GALVANIZADO E PINTADO</t>
    </r>
    <r>
      <rPr>
        <sz val="8"/>
        <color rgb="FFFF0000"/>
        <rFont val="Arial"/>
        <family val="2"/>
      </rPr>
      <t xml:space="preserve"> </t>
    </r>
  </si>
  <si>
    <t>cotaçao</t>
  </si>
  <si>
    <t>UND</t>
  </si>
  <si>
    <t>74157/004</t>
  </si>
  <si>
    <t>LANCAMENTO/APLICACAO MANUAL DE CONCRETO EM FUNDACOES</t>
  </si>
  <si>
    <t xml:space="preserve"> TELA DO ALAMBRADO -ALAMBRADO PARA QUADRA POLIESPORTIVA, ESTRUTURADO POR TUBOS DE ACO GALVANIZADO, COM COSTURA, DIN 2440, DIAMETRO 2", COM TELA DE ARAME GALVANIZADO, FIO 14 BWG E MALHA QUADRADA 5X5CM
</t>
  </si>
  <si>
    <t>CJ</t>
  </si>
  <si>
    <t>JOGO DE SUPORTE REDE VOLEY</t>
  </si>
  <si>
    <t>JG</t>
  </si>
  <si>
    <t>1.1.1</t>
  </si>
  <si>
    <t>1.1.2</t>
  </si>
  <si>
    <t>1.2.3</t>
  </si>
  <si>
    <t>1.2</t>
  </si>
  <si>
    <t>1.2.1</t>
  </si>
  <si>
    <t>1.2.2</t>
  </si>
  <si>
    <t>PINTURA DO PISO DA QUADRA</t>
  </si>
  <si>
    <t>APLICACAO DE TINTA A BASE DE EPOXI SOBRE PISO EM QUADRAS POLIESPORTIVA</t>
  </si>
  <si>
    <t>LOCAL: PRAÇA NOVA CAPITAL</t>
  </si>
  <si>
    <t>74138/001</t>
  </si>
  <si>
    <t>CONCRETO USINADO NÃO BOMBEÁVEL FCK=15MPA, INCLUSIVE LANCAMENTO E ADENSAMENTO</t>
  </si>
  <si>
    <t>SUBTOTAL ITEM 1.1</t>
  </si>
  <si>
    <t>SUBTOTAL ITEM 1.2</t>
  </si>
  <si>
    <t>SUBTOTAL ITEM 1.3</t>
  </si>
  <si>
    <t>1.3</t>
  </si>
  <si>
    <t>1.3.1</t>
  </si>
  <si>
    <t>1.4</t>
  </si>
  <si>
    <t>1.4.1</t>
  </si>
  <si>
    <t>1.5</t>
  </si>
  <si>
    <t>1.5.1</t>
  </si>
  <si>
    <t>1.6</t>
  </si>
  <si>
    <t>1.6.1</t>
  </si>
  <si>
    <t>1.6.2</t>
  </si>
  <si>
    <t>73983/001</t>
  </si>
  <si>
    <t>SUBTOTAL ITEM 1.4</t>
  </si>
  <si>
    <t>SUBTOTAL ITEM 1.5</t>
  </si>
  <si>
    <t>SUBTOTAL ITEM 1.6</t>
  </si>
  <si>
    <t>SINAPI DESONERADO ABRIL/2016</t>
  </si>
  <si>
    <t>302,22 M</t>
  </si>
  <si>
    <t>PISO LAMINADO</t>
  </si>
  <si>
    <t>ANDREIA ARRUDA SANTOS</t>
  </si>
  <si>
    <t>ENGENHEIRA CIVIL CREA TO 206920/D-TO</t>
  </si>
  <si>
    <t>PRAÇA NOVA CAPITAL</t>
  </si>
  <si>
    <t>PINTURA DA COBERTURA DA QUADRA</t>
  </si>
  <si>
    <t>PINTURA EM ESMALTE SINTETICO SOBRE TELHA DE AÇO GALVANIZADO</t>
  </si>
  <si>
    <t>ÁREA TOTAL DA COBERTURA A SER PINTADA  X 1 LADOS SUPERIOR                                                                                             (208,64+(93,65*4)+(93,78*4))*1</t>
  </si>
  <si>
    <t/>
  </si>
  <si>
    <t>PINTURA EM ESMALTE SINTETICO SOBRE ESTRUTURA METALICA GALVANIZADO (TRELIÇAS)</t>
  </si>
  <si>
    <t>PINTURA EM ESMALTE SINTETICO SOBRE ESTRUTURA METALICA (PILARES)</t>
  </si>
  <si>
    <t>AREA DA ESTRUTURA METALICA</t>
  </si>
  <si>
    <t>(PERFIL U) PILAR CENTRAL E PILAR LATERAL</t>
  </si>
  <si>
    <t>(PERFIL U) PILAR CENTRAL ((10,09*2)+0,57+0,20))*2PILARES*COEFICIENTE DO AÇO 5,01 KG/M</t>
  </si>
  <si>
    <t>(PERFIL U) PILAR LATERAL (8,10+8,50+0,20+0,52)*4PILARES*COEFICIENTE DO AÇO 5,01 KG/M</t>
  </si>
  <si>
    <t xml:space="preserve"> </t>
  </si>
  <si>
    <t xml:space="preserve">(PERFIL L) COMPRIMENTO DO PERFIL PILAR CENTRAL, LATERAL </t>
  </si>
  <si>
    <t>(PERFIL L)COMPRIMENTO DO PERFIL CENTRAL (0,50+0,75)*15LANCES+(0,57*2)*2LADOS DO PILAR*2 PILARES*LARGURA 0,04</t>
  </si>
  <si>
    <t>(PERFIL L) COMPRIMENTO DO PERFIL DO PILAR LATERAL BANZOS(0,50+0,75)*13LANCES+(0,57*2)*2LADOS DO PILAR*4 PILARES*LARGURA DE 0,04</t>
  </si>
  <si>
    <t>2.1</t>
  </si>
  <si>
    <t>2.2</t>
  </si>
  <si>
    <t>2.3</t>
  </si>
  <si>
    <t>SUBTOTAL ITEM 2.0</t>
  </si>
  <si>
    <t xml:space="preserve">ESC. MAN.DE VALAS ATÉ 2.00m PROF. </t>
  </si>
  <si>
    <t xml:space="preserve">APILOAMENTO DE FUNDO DE VALA       </t>
  </si>
  <si>
    <t xml:space="preserve">CONCRETO ARMADO FCK= 15Mpa, FABRICADO NA OBRA  </t>
  </si>
  <si>
    <t>COMPOSICAO</t>
  </si>
  <si>
    <t>H</t>
  </si>
  <si>
    <t>INSUMO</t>
  </si>
  <si>
    <t>CONCRETO ARMADO DOSADO 15 MPA INCL MAT P/ 1 M3 PREPARO CONF COMP 5845 COLOC CONF COMP 7090 14 M2 DE AREA MOLDADA FORMAS E ESCORAMENTO CONF COMPS 5306 E 5708 60 KG DE ACO CA-50 INC MAO DE OBRA P/CORTE DOBRAGEM MONTAGEM E COLOC NAS FORMAS.</t>
  </si>
  <si>
    <t>QUANTID.</t>
  </si>
  <si>
    <t>PREÇO UNIT.</t>
  </si>
  <si>
    <t>PREÇO TOTAL</t>
  </si>
  <si>
    <t>6045</t>
  </si>
  <si>
    <t>CONCRETO FCK=15MPA, PREPARO COM BETONEIRA, SEM LANCAMENTO</t>
  </si>
  <si>
    <t>M3</t>
  </si>
  <si>
    <t>73299</t>
  </si>
  <si>
    <t>VIBRADOR DE IMERSAO MOTOR ELETR 2CV (CI) TUBO 48X480MM C/MANGOTE      DE 5M COMP - EXCL OPERADOR</t>
  </si>
  <si>
    <t>73301</t>
  </si>
  <si>
    <t>ESCORAMENTO FORMAS ATE H = 3,30M, COM MADEIRA DE 3A QUALIDADE, NAO APARELHADA, APROVEITAMENTO TABUAS 3X E PRUMOS 4X.</t>
  </si>
  <si>
    <t>FORMA TABUAS MADEIRA 3A P/ PECAS CONCRETO ARM, REAPR 2X, INCL MONTAGEM E DESMONTAGEM.</t>
  </si>
  <si>
    <t>M2</t>
  </si>
  <si>
    <t>88245</t>
  </si>
  <si>
    <t>ARMADOR COM ENCARGOS COMPLEMENTARES</t>
  </si>
  <si>
    <t>88262</t>
  </si>
  <si>
    <t>CARPINTEIRO DE FORMAS COM ENCARGOS COMPLEMENTARES</t>
  </si>
  <si>
    <t>88297</t>
  </si>
  <si>
    <t>OPERADOR DE MÁQUINAS E EQUIPAMENTOS COM ENCARGOS COMPLEMENTARES</t>
  </si>
  <si>
    <t>88309</t>
  </si>
  <si>
    <t>PEDREIRO COM ENCARGOS COMPLEMENTARES</t>
  </si>
  <si>
    <t>88316</t>
  </si>
  <si>
    <t>SERVENTE COM ENCARGOS COMPLEMENTARES</t>
  </si>
  <si>
    <t>88830</t>
  </si>
  <si>
    <t>BETONEIRA CAPACIDADE NOMINAL DE 400 L, CAPACIDADE DE MISTURA 310 L, MOTOR ELÉTRICO TRIFÁSICO POTÊNCIA DE 2 HP, SEM CARREGADOR - CHP DIURNO. AF_10/2014</t>
  </si>
  <si>
    <t>CHP</t>
  </si>
  <si>
    <t>KG</t>
  </si>
  <si>
    <t>32</t>
  </si>
  <si>
    <t>ACO CA-50, 6,3 MM, VERGALHAO</t>
  </si>
  <si>
    <t>33</t>
  </si>
  <si>
    <t>ACO CA-50, 8,0 MM, VERGALHAO</t>
  </si>
  <si>
    <t>34</t>
  </si>
  <si>
    <t>ACO CA-50, 10,0 MM, VERGALHAO</t>
  </si>
  <si>
    <t>337</t>
  </si>
  <si>
    <t>ARAME RECOZIDO 18 BWG, 1,25 MM (0,01 KG/M)</t>
  </si>
  <si>
    <t>COMPOSIÇÃO REFERENTE AO CÓDIGO 73346 SINAPI ABRIL. 2016</t>
  </si>
  <si>
    <t>BDI 26,25%</t>
  </si>
  <si>
    <t>AREA DA QUADRA (30,00*18,94 )</t>
  </si>
  <si>
    <t>AREA DA QUADRA (30,00*18,94 )*ESPESSURA 0,07</t>
  </si>
  <si>
    <t>CONSTRUÇÃO DE MURETA</t>
  </si>
  <si>
    <t xml:space="preserve">AREA = PERIMETRO X ALTURA (22,14*0,85 m ) </t>
  </si>
  <si>
    <t>AREA = PERIMETRO X ALTURA (22,14*0,85 m ) *2 LADOS</t>
  </si>
  <si>
    <t>DEMOLIÇÃO DE MURETA</t>
  </si>
  <si>
    <t>1.4.2</t>
  </si>
  <si>
    <t>1.6.3</t>
  </si>
  <si>
    <t>1.6.4</t>
  </si>
  <si>
    <t>1.6.5</t>
  </si>
  <si>
    <t>1.6.6</t>
  </si>
  <si>
    <t>1.6.7</t>
  </si>
  <si>
    <t>1.6.8</t>
  </si>
  <si>
    <t>1.7</t>
  </si>
  <si>
    <t>1.7.1</t>
  </si>
  <si>
    <t>1.7.1.1</t>
  </si>
  <si>
    <t>1.7.2</t>
  </si>
  <si>
    <t>1.7.2.1</t>
  </si>
  <si>
    <t>DEMOLICAO DE ALVENARIA DE ELEMENTOS CERAMICOS VAZADOS</t>
  </si>
  <si>
    <t>(PERIMETRO DA MURETA - ABERTURA)X ALTURA  X DOIS LADOS (30,20+30,20+19,14+19,14-6,00)*0,85*2</t>
  </si>
  <si>
    <t xml:space="preserve"> (0,4*0,9*0,55)*4</t>
  </si>
  <si>
    <t xml:space="preserve"> (0,4*0,9)*2</t>
  </si>
  <si>
    <t>(0,4*0,9*0,55)*4</t>
  </si>
  <si>
    <t>EXECUÇÃO DO ALAMBRADO</t>
  </si>
  <si>
    <t>(LATERAL  DO ALAMBRADO (19,14+2,05+2,05)*3</t>
  </si>
  <si>
    <t>(LATERAL  DO ALAMBRADO*ALTURA (19,14+2,05+2,05)*3 x 2 lados</t>
  </si>
  <si>
    <t>DEMOLIÇÃO DE MURETA LATERAL E DEMOLIÇÃO DE ENTRADA LATERAL 19,14+2,13*0,85</t>
  </si>
  <si>
    <t>1.2.4</t>
  </si>
  <si>
    <t>VIGA BALDRAME PARA MURETA LATERAL</t>
  </si>
  <si>
    <t>COMPRIMENTO*LARGURA*ESPESSURA DA VIGA BALDRAME 19,14*0,15*0,20</t>
  </si>
  <si>
    <t>1.2.5</t>
  </si>
  <si>
    <t>REBOCO DA MURETA</t>
  </si>
  <si>
    <t>ALVENARIA DE EMBASAMENTO PARA EXECUÇÃO DA MURETA</t>
  </si>
  <si>
    <t>COMPRIMENTO*LARGURA*ESPESSURA DA VIGA BALDRAME 19,14*0,40*0,20</t>
  </si>
  <si>
    <t>COMPOSIÇÃO</t>
  </si>
  <si>
    <t>1.2.6</t>
  </si>
  <si>
    <t>FUNDAÇÃO, PILAR E VIGA BALDRAME E VIGA SUPERIOR DA MURETA</t>
  </si>
  <si>
    <t>COMPRIMENTRO*LARGURA*ALTURA *QUANT DE PILAR (0,15*0,15*1,20)*3 + VIGA BALDRAME 19,14*0,15*0,15 + VIGA SUPERIOR 19,14*0,15*0,15</t>
  </si>
  <si>
    <t>SUBTOTAL ITEM 1.7</t>
  </si>
  <si>
    <t>ADEQUAÇÃO DA QUADRA POLIESPORTIVA DA PRAÇA NOVA CAPITAL 2ª ETAPA</t>
  </si>
  <si>
    <t xml:space="preserve">OBRA: </t>
  </si>
  <si>
    <t>COMPOSIÇAO DA OBRA ADEQUAÇÃO DA QUADRA POLIESPORTIVA DA PRAÇA NOVA CAPITAL 2ª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</si>
</sst>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&quot;R$&quot;\ #,##0.0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Courier"/>
      <family val="3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 wrapText="1"/>
    </xf>
    <xf numFmtId="4" fontId="2" fillId="3" borderId="12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164" fontId="1" fillId="0" borderId="7" xfId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 wrapText="1"/>
    </xf>
    <xf numFmtId="4" fontId="0" fillId="2" borderId="12" xfId="0" applyNumberFormat="1" applyFill="1" applyBorder="1" applyAlignment="1">
      <alignment vertical="center" wrapText="1"/>
    </xf>
    <xf numFmtId="4" fontId="0" fillId="0" borderId="0" xfId="0" applyNumberFormat="1"/>
    <xf numFmtId="0" fontId="5" fillId="4" borderId="1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right" vertical="center" wrapText="1"/>
    </xf>
    <xf numFmtId="0" fontId="0" fillId="0" borderId="12" xfId="0" applyBorder="1"/>
    <xf numFmtId="0" fontId="0" fillId="0" borderId="0" xfId="0" applyFill="1"/>
    <xf numFmtId="0" fontId="2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2" fillId="0" borderId="0" xfId="0" applyNumberFormat="1" applyFont="1"/>
    <xf numFmtId="0" fontId="1" fillId="0" borderId="12" xfId="0" applyFont="1" applyBorder="1"/>
    <xf numFmtId="0" fontId="2" fillId="0" borderId="12" xfId="0" applyFont="1" applyBorder="1"/>
    <xf numFmtId="4" fontId="0" fillId="0" borderId="12" xfId="0" applyNumberFormat="1" applyBorder="1"/>
    <xf numFmtId="2" fontId="0" fillId="0" borderId="12" xfId="0" applyNumberFormat="1" applyBorder="1"/>
    <xf numFmtId="2" fontId="2" fillId="0" borderId="12" xfId="0" applyNumberFormat="1" applyFont="1" applyBorder="1"/>
    <xf numFmtId="10" fontId="0" fillId="0" borderId="12" xfId="2" applyNumberFormat="1" applyFont="1" applyBorder="1"/>
    <xf numFmtId="4" fontId="2" fillId="0" borderId="12" xfId="0" applyNumberFormat="1" applyFont="1" applyBorder="1"/>
    <xf numFmtId="10" fontId="0" fillId="0" borderId="12" xfId="0" applyNumberFormat="1" applyBorder="1"/>
    <xf numFmtId="0" fontId="0" fillId="0" borderId="0" xfId="0" applyBorder="1"/>
    <xf numFmtId="17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19" xfId="0" applyFont="1" applyBorder="1" applyAlignment="1">
      <alignment horizontal="left" vertical="center" wrapText="1"/>
    </xf>
    <xf numFmtId="0" fontId="0" fillId="0" borderId="20" xfId="0" applyBorder="1"/>
    <xf numFmtId="0" fontId="0" fillId="0" borderId="18" xfId="0" applyBorder="1"/>
    <xf numFmtId="0" fontId="5" fillId="4" borderId="15" xfId="0" applyFont="1" applyFill="1" applyBorder="1" applyAlignment="1">
      <alignment horizontal="left" vertical="center" wrapText="1"/>
    </xf>
    <xf numFmtId="0" fontId="6" fillId="0" borderId="12" xfId="3" applyFont="1" applyFill="1" applyBorder="1" applyAlignment="1">
      <alignment vertical="center" wrapText="1"/>
    </xf>
    <xf numFmtId="2" fontId="5" fillId="0" borderId="12" xfId="0" applyNumberFormat="1" applyFont="1" applyBorder="1"/>
    <xf numFmtId="2" fontId="5" fillId="0" borderId="12" xfId="0" applyNumberFormat="1" applyFont="1" applyBorder="1" applyAlignment="1">
      <alignment vertical="center"/>
    </xf>
    <xf numFmtId="0" fontId="0" fillId="0" borderId="12" xfId="0" applyBorder="1" applyAlignment="1">
      <alignment horizontal="left"/>
    </xf>
    <xf numFmtId="49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vertical="center"/>
    </xf>
    <xf numFmtId="0" fontId="4" fillId="6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4" fontId="5" fillId="6" borderId="12" xfId="0" applyNumberFormat="1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left" vertical="center" wrapText="1"/>
    </xf>
    <xf numFmtId="0" fontId="2" fillId="6" borderId="12" xfId="0" applyFont="1" applyFill="1" applyBorder="1" applyAlignment="1">
      <alignment horizontal="center" vertical="center" wrapText="1"/>
    </xf>
    <xf numFmtId="4" fontId="4" fillId="6" borderId="12" xfId="0" applyNumberFormat="1" applyFont="1" applyFill="1" applyBorder="1" applyAlignment="1">
      <alignment vertical="center" wrapText="1"/>
    </xf>
    <xf numFmtId="4" fontId="5" fillId="6" borderId="12" xfId="0" applyNumberFormat="1" applyFont="1" applyFill="1" applyBorder="1" applyAlignment="1">
      <alignment horizontal="right" vertical="center" wrapText="1"/>
    </xf>
    <xf numFmtId="4" fontId="4" fillId="6" borderId="12" xfId="0" applyNumberFormat="1" applyFont="1" applyFill="1" applyBorder="1" applyAlignment="1">
      <alignment horizontal="right" vertical="center" wrapText="1"/>
    </xf>
    <xf numFmtId="0" fontId="4" fillId="6" borderId="12" xfId="0" applyFont="1" applyFill="1" applyBorder="1" applyAlignment="1">
      <alignment horizontal="center" vertical="center"/>
    </xf>
    <xf numFmtId="2" fontId="5" fillId="6" borderId="12" xfId="0" applyNumberFormat="1" applyFont="1" applyFill="1" applyBorder="1"/>
    <xf numFmtId="0" fontId="5" fillId="6" borderId="17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4" fontId="5" fillId="6" borderId="12" xfId="0" applyNumberFormat="1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4" fontId="0" fillId="6" borderId="12" xfId="0" applyNumberFormat="1" applyFill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44" fontId="13" fillId="0" borderId="12" xfId="1" applyNumberFormat="1" applyFont="1" applyFill="1" applyBorder="1" applyAlignment="1">
      <alignment vertical="center" wrapText="1"/>
    </xf>
    <xf numFmtId="0" fontId="12" fillId="4" borderId="12" xfId="0" applyFont="1" applyFill="1" applyBorder="1" applyAlignment="1">
      <alignment horizontal="center" vertical="center"/>
    </xf>
    <xf numFmtId="44" fontId="0" fillId="0" borderId="0" xfId="0" applyNumberFormat="1"/>
    <xf numFmtId="0" fontId="4" fillId="5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2" fontId="5" fillId="5" borderId="12" xfId="0" applyNumberFormat="1" applyFont="1" applyFill="1" applyBorder="1"/>
    <xf numFmtId="0" fontId="5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0" fillId="5" borderId="12" xfId="0" applyFill="1" applyBorder="1" applyAlignment="1">
      <alignment horizontal="center" vertical="center" wrapText="1"/>
    </xf>
    <xf numFmtId="4" fontId="0" fillId="5" borderId="12" xfId="0" applyNumberFormat="1" applyFill="1" applyBorder="1" applyAlignment="1">
      <alignment vertical="center" wrapText="1"/>
    </xf>
    <xf numFmtId="4" fontId="4" fillId="5" borderId="12" xfId="0" applyNumberFormat="1" applyFont="1" applyFill="1" applyBorder="1" applyAlignment="1">
      <alignment horizontal="right" vertical="center" wrapText="1"/>
    </xf>
    <xf numFmtId="2" fontId="6" fillId="0" borderId="12" xfId="3" applyNumberFormat="1" applyFont="1" applyFill="1" applyBorder="1" applyAlignment="1">
      <alignment vertical="center" wrapText="1"/>
    </xf>
    <xf numFmtId="44" fontId="2" fillId="0" borderId="12" xfId="0" applyNumberFormat="1" applyFont="1" applyBorder="1"/>
    <xf numFmtId="165" fontId="2" fillId="0" borderId="12" xfId="0" applyNumberFormat="1" applyFont="1" applyBorder="1"/>
    <xf numFmtId="0" fontId="0" fillId="0" borderId="0" xfId="0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12" xfId="0" applyFont="1" applyBorder="1" applyAlignment="1">
      <alignment horizontal="left"/>
    </xf>
    <xf numFmtId="0" fontId="1" fillId="4" borderId="12" xfId="0" applyFont="1" applyFill="1" applyBorder="1" applyAlignment="1">
      <alignment wrapText="1"/>
    </xf>
    <xf numFmtId="0" fontId="1" fillId="0" borderId="12" xfId="0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1" fillId="4" borderId="12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1" fillId="4" borderId="12" xfId="0" applyFont="1" applyFill="1" applyBorder="1" applyAlignment="1">
      <alignment horizontal="left" wrapText="1"/>
    </xf>
    <xf numFmtId="2" fontId="14" fillId="0" borderId="12" xfId="0" applyNumberFormat="1" applyFont="1" applyBorder="1" applyAlignment="1">
      <alignment horizontal="center"/>
    </xf>
    <xf numFmtId="0" fontId="0" fillId="3" borderId="12" xfId="0" applyFill="1" applyBorder="1" applyAlignment="1">
      <alignment horizontal="left"/>
    </xf>
    <xf numFmtId="0" fontId="1" fillId="3" borderId="12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2" xfId="0" applyFont="1" applyFill="1" applyBorder="1" applyAlignment="1">
      <alignment horizontal="center"/>
    </xf>
    <xf numFmtId="4" fontId="5" fillId="0" borderId="12" xfId="0" applyNumberFormat="1" applyFont="1" applyBorder="1" applyAlignment="1">
      <alignment horizontal="left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2" fontId="1" fillId="4" borderId="12" xfId="0" applyNumberFormat="1" applyFont="1" applyFill="1" applyBorder="1" applyAlignment="1">
      <alignment wrapText="1"/>
    </xf>
    <xf numFmtId="0" fontId="16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18" fillId="0" borderId="12" xfId="6" applyFont="1" applyBorder="1" applyAlignment="1">
      <alignment horizontal="center" vertical="center" wrapText="1"/>
    </xf>
    <xf numFmtId="0" fontId="18" fillId="4" borderId="0" xfId="6" applyFont="1" applyFill="1" applyBorder="1" applyAlignment="1">
      <alignment horizontal="right" vertical="center" wrapText="1"/>
    </xf>
    <xf numFmtId="0" fontId="18" fillId="0" borderId="0" xfId="6" applyFont="1" applyBorder="1" applyAlignment="1">
      <alignment horizontal="center" vertical="center" wrapText="1"/>
    </xf>
    <xf numFmtId="0" fontId="18" fillId="0" borderId="0" xfId="6" applyFont="1" applyBorder="1" applyAlignment="1">
      <alignment horizontal="left" vertical="center" wrapText="1"/>
    </xf>
    <xf numFmtId="0" fontId="15" fillId="7" borderId="12" xfId="0" applyFont="1" applyFill="1" applyBorder="1" applyAlignment="1">
      <alignment horizontal="center" vertical="center" wrapText="1"/>
    </xf>
    <xf numFmtId="44" fontId="0" fillId="0" borderId="0" xfId="7" applyFont="1" applyBorder="1"/>
    <xf numFmtId="0" fontId="15" fillId="7" borderId="22" xfId="0" applyFont="1" applyFill="1" applyBorder="1" applyAlignment="1">
      <alignment horizontal="center" vertical="center"/>
    </xf>
    <xf numFmtId="0" fontId="18" fillId="0" borderId="12" xfId="6" applyFont="1" applyBorder="1" applyAlignment="1">
      <alignment horizontal="left" vertical="center" wrapText="1"/>
    </xf>
    <xf numFmtId="2" fontId="18" fillId="0" borderId="12" xfId="6" applyNumberFormat="1" applyFont="1" applyBorder="1" applyAlignment="1">
      <alignment horizontal="center" vertical="center" wrapText="1"/>
    </xf>
    <xf numFmtId="44" fontId="0" fillId="0" borderId="12" xfId="7" applyFont="1" applyBorder="1"/>
    <xf numFmtId="0" fontId="18" fillId="4" borderId="12" xfId="6" applyFont="1" applyFill="1" applyBorder="1" applyAlignment="1">
      <alignment horizontal="center" vertical="center" wrapText="1"/>
    </xf>
    <xf numFmtId="44" fontId="15" fillId="0" borderId="0" xfId="7" applyFont="1" applyBorder="1"/>
    <xf numFmtId="0" fontId="15" fillId="0" borderId="12" xfId="0" applyFont="1" applyBorder="1"/>
    <xf numFmtId="44" fontId="15" fillId="0" borderId="12" xfId="7" applyFont="1" applyBorder="1"/>
    <xf numFmtId="0" fontId="2" fillId="0" borderId="0" xfId="0" applyFont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right" vertical="center" wrapText="1"/>
    </xf>
    <xf numFmtId="0" fontId="19" fillId="4" borderId="12" xfId="0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right" vertical="center" wrapText="1"/>
    </xf>
    <xf numFmtId="4" fontId="4" fillId="2" borderId="12" xfId="0" applyNumberFormat="1" applyFont="1" applyFill="1" applyBorder="1" applyAlignment="1">
      <alignment horizontal="center" vertical="center" wrapText="1"/>
    </xf>
    <xf numFmtId="0" fontId="6" fillId="0" borderId="12" xfId="3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right" vertical="center" wrapText="1"/>
    </xf>
    <xf numFmtId="0" fontId="5" fillId="4" borderId="12" xfId="0" applyFont="1" applyFill="1" applyBorder="1" applyAlignment="1">
      <alignment horizontal="right" vertical="center" wrapText="1"/>
    </xf>
    <xf numFmtId="2" fontId="5" fillId="4" borderId="12" xfId="0" applyNumberFormat="1" applyFont="1" applyFill="1" applyBorder="1" applyAlignment="1">
      <alignment horizontal="right" vertical="center" wrapText="1"/>
    </xf>
    <xf numFmtId="2" fontId="5" fillId="0" borderId="12" xfId="0" applyNumberFormat="1" applyFont="1" applyBorder="1" applyAlignment="1">
      <alignment horizontal="right"/>
    </xf>
    <xf numFmtId="0" fontId="12" fillId="4" borderId="12" xfId="0" applyFont="1" applyFill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17" fontId="1" fillId="0" borderId="7" xfId="0" applyNumberFormat="1" applyFont="1" applyBorder="1" applyAlignment="1">
      <alignment horizontal="center" vertical="center" wrapText="1"/>
    </xf>
    <xf numFmtId="17" fontId="1" fillId="0" borderId="8" xfId="0" applyNumberFormat="1" applyFont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right" vertical="center"/>
    </xf>
    <xf numFmtId="49" fontId="2" fillId="3" borderId="12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13" xfId="0" applyFont="1" applyFill="1" applyBorder="1" applyAlignment="1">
      <alignment horizontal="right" vertical="center" wrapText="1"/>
    </xf>
    <xf numFmtId="0" fontId="11" fillId="0" borderId="14" xfId="0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5" fillId="7" borderId="13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</cellXfs>
  <cellStyles count="10">
    <cellStyle name="Moeda 2" xfId="7"/>
    <cellStyle name="Normal" xfId="0" builtinId="0"/>
    <cellStyle name="Normal 2" xfId="3"/>
    <cellStyle name="Normal_Pesquisa no referencial 10 de maio de 2013" xfId="6"/>
    <cellStyle name="Porcentagem" xfId="2" builtinId="5"/>
    <cellStyle name="Porcentagem 2" xfId="5"/>
    <cellStyle name="Porcentagem 3" xfId="4"/>
    <cellStyle name="Vírgula" xfId="1" builtinId="3"/>
    <cellStyle name="Vírgula 2" xfId="9"/>
    <cellStyle name="Vírgula 5" xfId="8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0</xdr:row>
      <xdr:rowOff>104775</xdr:rowOff>
    </xdr:from>
    <xdr:to>
      <xdr:col>6</xdr:col>
      <xdr:colOff>590550</xdr:colOff>
      <xdr:row>6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1" y="104775"/>
          <a:ext cx="8448674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38101</xdr:rowOff>
    </xdr:from>
    <xdr:to>
      <xdr:col>3</xdr:col>
      <xdr:colOff>107084</xdr:colOff>
      <xdr:row>6</xdr:row>
      <xdr:rowOff>57150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0026"/>
          <a:ext cx="6531696" cy="828674"/>
        </a:xfrm>
        <a:prstGeom prst="rect">
          <a:avLst/>
        </a:prstGeom>
      </xdr:spPr>
    </xdr:pic>
    <xdr:clientData/>
  </xdr:twoCellAnchor>
  <xdr:oneCellAnchor>
    <xdr:from>
      <xdr:col>1</xdr:col>
      <xdr:colOff>1357313</xdr:colOff>
      <xdr:row>93</xdr:row>
      <xdr:rowOff>79375</xdr:rowOff>
    </xdr:from>
    <xdr:ext cx="3143250" cy="49212"/>
    <xdr:sp macro="" textlink="">
      <xdr:nvSpPr>
        <xdr:cNvPr id="3" name="CaixaDeTexto 2"/>
        <xdr:cNvSpPr txBox="1"/>
      </xdr:nvSpPr>
      <xdr:spPr>
        <a:xfrm>
          <a:off x="1865313" y="19597688"/>
          <a:ext cx="3143250" cy="492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pt-B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497417</xdr:colOff>
      <xdr:row>7</xdr:row>
      <xdr:rowOff>95250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0"/>
          <a:ext cx="8688917" cy="889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161925</xdr:rowOff>
    </xdr:from>
    <xdr:to>
      <xdr:col>6</xdr:col>
      <xdr:colOff>276225</xdr:colOff>
      <xdr:row>5</xdr:row>
      <xdr:rowOff>85725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61925"/>
          <a:ext cx="66960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riano\Downloads\Users\sandra\Downloads\PLANILHA%20OR&#199;AMENT&#193;RIA%20-%20PRA&#199;A%20DAS%20M&#195;E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7-220"/>
      <sheetName val="PLANILHA ORÇAMENTARIA"/>
      <sheetName val="crono"/>
      <sheetName val="MEMORIAL DE CALCULO"/>
      <sheetName val="COMPOSIÇÃO"/>
    </sheetNames>
    <sheetDataSet>
      <sheetData sheetId="0"/>
      <sheetData sheetId="1">
        <row r="16">
          <cell r="C16" t="str">
            <v>SERVIÇOS PRELIMINARES</v>
          </cell>
        </row>
        <row r="19">
          <cell r="C19" t="str">
            <v>QUADRA POLIESPORTIVA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73"/>
  <sheetViews>
    <sheetView view="pageBreakPreview" topLeftCell="A55" zoomScale="110" zoomScaleNormal="100" zoomScaleSheetLayoutView="110" workbookViewId="0">
      <selection activeCell="G65" sqref="G65"/>
    </sheetView>
  </sheetViews>
  <sheetFormatPr defaultRowHeight="12.75" x14ac:dyDescent="0.2"/>
  <cols>
    <col min="1" max="1" width="11" customWidth="1"/>
    <col min="2" max="2" width="10.85546875" customWidth="1"/>
    <col min="3" max="3" width="71.42578125" customWidth="1"/>
    <col min="4" max="4" width="10.28515625" customWidth="1"/>
    <col min="6" max="6" width="10.5703125" customWidth="1"/>
    <col min="7" max="7" width="14.28515625" customWidth="1"/>
    <col min="8" max="8" width="13.28515625" bestFit="1" customWidth="1"/>
  </cols>
  <sheetData>
    <row r="7" spans="1:7" ht="13.5" thickBot="1" x14ac:dyDescent="0.25"/>
    <row r="8" spans="1:7" ht="15" customHeight="1" x14ac:dyDescent="0.2">
      <c r="A8" s="9" t="s">
        <v>20</v>
      </c>
      <c r="B8" s="157" t="s">
        <v>192</v>
      </c>
      <c r="C8" s="157"/>
      <c r="D8" s="11"/>
      <c r="E8" s="12"/>
      <c r="F8" s="10"/>
      <c r="G8" s="13"/>
    </row>
    <row r="9" spans="1:7" ht="15" customHeight="1" x14ac:dyDescent="0.2">
      <c r="A9" s="14" t="s">
        <v>21</v>
      </c>
      <c r="B9" s="15" t="s">
        <v>22</v>
      </c>
      <c r="C9" s="16"/>
      <c r="D9" s="17"/>
      <c r="E9" s="18"/>
      <c r="F9" s="16"/>
      <c r="G9" s="19"/>
    </row>
    <row r="10" spans="1:7" ht="26.25" customHeight="1" thickBot="1" x14ac:dyDescent="0.25">
      <c r="A10" s="20" t="s">
        <v>23</v>
      </c>
      <c r="B10" s="21" t="s">
        <v>91</v>
      </c>
      <c r="C10" s="22"/>
      <c r="D10" s="23"/>
      <c r="E10" s="24" t="s">
        <v>29</v>
      </c>
      <c r="F10" s="158" t="s">
        <v>86</v>
      </c>
      <c r="G10" s="159"/>
    </row>
    <row r="11" spans="1:7" ht="15" customHeight="1" thickBot="1" x14ac:dyDescent="0.25">
      <c r="A11" s="26"/>
      <c r="B11" s="27"/>
      <c r="C11" s="28"/>
      <c r="D11" s="29"/>
      <c r="E11" s="27"/>
      <c r="F11" s="27"/>
      <c r="G11" s="27"/>
    </row>
    <row r="12" spans="1:7" ht="18" customHeight="1" thickBot="1" x14ac:dyDescent="0.25">
      <c r="A12" s="162" t="s">
        <v>0</v>
      </c>
      <c r="B12" s="163"/>
      <c r="C12" s="163"/>
      <c r="D12" s="163"/>
      <c r="E12" s="163"/>
      <c r="F12" s="163"/>
      <c r="G12" s="164"/>
    </row>
    <row r="13" spans="1:7" ht="15" customHeight="1" x14ac:dyDescent="0.2">
      <c r="A13" s="30"/>
      <c r="B13" s="4"/>
      <c r="C13" s="4"/>
      <c r="D13" s="4"/>
      <c r="E13" s="4"/>
      <c r="F13" s="4"/>
      <c r="G13" s="4"/>
    </row>
    <row r="14" spans="1:7" ht="25.5" customHeight="1" x14ac:dyDescent="0.2">
      <c r="A14" s="31" t="s">
        <v>24</v>
      </c>
      <c r="B14" s="32" t="s">
        <v>1</v>
      </c>
      <c r="C14" s="32" t="s">
        <v>2</v>
      </c>
      <c r="D14" s="32" t="s">
        <v>3</v>
      </c>
      <c r="E14" s="148" t="s">
        <v>4</v>
      </c>
      <c r="F14" s="148" t="s">
        <v>5</v>
      </c>
      <c r="G14" s="148" t="s">
        <v>6</v>
      </c>
    </row>
    <row r="15" spans="1:7" ht="15" customHeight="1" x14ac:dyDescent="0.2">
      <c r="A15" s="30"/>
      <c r="B15" s="165"/>
      <c r="C15" s="165"/>
      <c r="D15" s="165"/>
      <c r="E15" s="165"/>
      <c r="F15" s="165"/>
      <c r="G15" s="165"/>
    </row>
    <row r="16" spans="1:7" ht="15" customHeight="1" x14ac:dyDescent="0.2">
      <c r="A16" s="31"/>
      <c r="B16" s="32" t="str">
        <f>'MEMORIAL DE CALCULO'!A16</f>
        <v>1.0</v>
      </c>
      <c r="C16" s="33" t="s">
        <v>12</v>
      </c>
      <c r="D16" s="34"/>
      <c r="E16" s="35"/>
      <c r="F16" s="35"/>
      <c r="G16" s="147"/>
    </row>
    <row r="17" spans="1:7" ht="15" customHeight="1" x14ac:dyDescent="0.2">
      <c r="A17" s="79"/>
      <c r="B17" s="70" t="str">
        <f>'MEMORIAL DE CALCULO'!A17</f>
        <v>1.1</v>
      </c>
      <c r="C17" s="74" t="str">
        <f>'MEMORIAL DE CALCULO'!B17</f>
        <v>PISO</v>
      </c>
      <c r="D17" s="73"/>
      <c r="E17" s="72"/>
      <c r="F17" s="80"/>
      <c r="G17" s="77"/>
    </row>
    <row r="18" spans="1:7" ht="16.5" customHeight="1" x14ac:dyDescent="0.2">
      <c r="A18" s="39">
        <v>5622</v>
      </c>
      <c r="B18" s="38" t="str">
        <f>'MEMORIAL DE CALCULO'!A18</f>
        <v>1.1.1</v>
      </c>
      <c r="C18" s="37" t="str">
        <f>'MEMORIAL DE CALCULO'!B18</f>
        <v>REGULARIZAÇÃO E COMPACTAÇÃO</v>
      </c>
      <c r="D18" s="38" t="str">
        <f>'MEMORIAL DE CALCULO'!C18</f>
        <v>m²</v>
      </c>
      <c r="E18" s="40">
        <f>'MEMORIAL DE CALCULO'!D18</f>
        <v>568.20000000000005</v>
      </c>
      <c r="F18" s="65">
        <v>3.66</v>
      </c>
      <c r="G18" s="42">
        <f>E18*F18</f>
        <v>2079.6120000000001</v>
      </c>
    </row>
    <row r="19" spans="1:7" ht="24" customHeight="1" x14ac:dyDescent="0.2">
      <c r="A19" s="39">
        <v>84191</v>
      </c>
      <c r="B19" s="38" t="str">
        <f>'MEMORIAL DE CALCULO'!A20</f>
        <v>1.1.2</v>
      </c>
      <c r="C19" s="37" t="str">
        <f>'MEMORIAL DE CALCULO'!B20</f>
        <v>PISO LAMINADO</v>
      </c>
      <c r="D19" s="38" t="str">
        <f>'MEMORIAL DE CALCULO'!C20</f>
        <v>m²</v>
      </c>
      <c r="E19" s="40">
        <f>'MEMORIAL DE CALCULO'!D20</f>
        <v>568.20000000000005</v>
      </c>
      <c r="F19" s="65">
        <v>10</v>
      </c>
      <c r="G19" s="42">
        <f t="shared" ref="G19:G20" si="0">E19*F19</f>
        <v>5682</v>
      </c>
    </row>
    <row r="20" spans="1:7" ht="23.25" customHeight="1" x14ac:dyDescent="0.2">
      <c r="A20" s="39" t="s">
        <v>68</v>
      </c>
      <c r="B20" s="38" t="str">
        <f>'MEMORIAL DE CALCULO'!A22</f>
        <v>1.2.3</v>
      </c>
      <c r="C20" s="37" t="str">
        <f>'MEMORIAL DE CALCULO'!B22</f>
        <v>CONCRETO USINADO NÃO BOMBEÁVEL FCK=15MPA, INCLUSIVE LANCAMENTO E ADENSAMENTO</v>
      </c>
      <c r="D20" s="38" t="str">
        <f>'MEMORIAL DE CALCULO'!C22</f>
        <v>m³</v>
      </c>
      <c r="E20" s="40">
        <f>'MEMORIAL DE CALCULO'!D22</f>
        <v>39.770000000000003</v>
      </c>
      <c r="F20" s="65">
        <v>335.41</v>
      </c>
      <c r="G20" s="42">
        <f t="shared" si="0"/>
        <v>13339.255700000002</v>
      </c>
    </row>
    <row r="21" spans="1:7" ht="15" customHeight="1" x14ac:dyDescent="0.2">
      <c r="A21" s="167" t="s">
        <v>70</v>
      </c>
      <c r="B21" s="167"/>
      <c r="C21" s="167"/>
      <c r="D21" s="167"/>
      <c r="E21" s="167"/>
      <c r="F21" s="86"/>
      <c r="G21" s="87">
        <f>SUM(G17:G20)</f>
        <v>21100.867700000003</v>
      </c>
    </row>
    <row r="22" spans="1:7" ht="15" customHeight="1" x14ac:dyDescent="0.2">
      <c r="A22" s="82"/>
      <c r="B22" s="70" t="str">
        <f>'MEMORIAL DE CALCULO'!A24</f>
        <v>1.2</v>
      </c>
      <c r="C22" s="74" t="str">
        <f>'MEMORIAL DE CALCULO'!B24</f>
        <v>CONSTRUÇÃO DE MURETA</v>
      </c>
      <c r="D22" s="71"/>
      <c r="E22" s="72"/>
      <c r="F22" s="80"/>
      <c r="G22" s="77"/>
    </row>
    <row r="23" spans="1:7" ht="15" customHeight="1" x14ac:dyDescent="0.2">
      <c r="A23" s="39">
        <v>72132</v>
      </c>
      <c r="B23" s="38" t="str">
        <f>'MEMORIAL DE CALCULO'!A25</f>
        <v>1.2.1</v>
      </c>
      <c r="C23" s="37" t="str">
        <f>'MEMORIAL DE CALCULO'!B25</f>
        <v>TIJOLO CERAMICO MACIÇO</v>
      </c>
      <c r="D23" s="41" t="str">
        <f>'MEMORIAL DE CALCULO'!C25</f>
        <v>m²</v>
      </c>
      <c r="E23" s="42">
        <f>'MEMORIAL DE CALCULO'!D25</f>
        <v>18.82</v>
      </c>
      <c r="F23" s="154">
        <v>50.51</v>
      </c>
      <c r="G23" s="42">
        <f>F23*E23</f>
        <v>950.59820000000002</v>
      </c>
    </row>
    <row r="24" spans="1:7" ht="15" customHeight="1" x14ac:dyDescent="0.2">
      <c r="A24" s="88">
        <v>87879</v>
      </c>
      <c r="B24" s="38" t="str">
        <f>'MEMORIAL DE CALCULO'!A27</f>
        <v>1.2.2</v>
      </c>
      <c r="C24" s="37" t="str">
        <f>'MEMORIAL DE CALCULO'!B27</f>
        <v>CHAPISCO TRACO 1:4 (CIMENTO E AREIA GROSSA), ESPESSURA 0,5CM</v>
      </c>
      <c r="D24" s="41" t="str">
        <f>'MEMORIAL DE CALCULO'!C27</f>
        <v>m²</v>
      </c>
      <c r="E24" s="42">
        <f>'MEMORIAL DE CALCULO'!D27</f>
        <v>37.64</v>
      </c>
      <c r="F24" s="154">
        <v>2.5299999999999998</v>
      </c>
      <c r="G24" s="42">
        <f t="shared" ref="G24:G38" si="1">F24*E24</f>
        <v>95.229199999999992</v>
      </c>
    </row>
    <row r="25" spans="1:7" ht="15" customHeight="1" x14ac:dyDescent="0.2">
      <c r="A25" s="88">
        <v>75481</v>
      </c>
      <c r="B25" s="38" t="str">
        <f>'MEMORIAL DE CALCULO'!A29</f>
        <v>1.2.3</v>
      </c>
      <c r="C25" s="37" t="str">
        <f>'MEMORIAL DE CALCULO'!B29</f>
        <v>REBOCO DA MURETA</v>
      </c>
      <c r="D25" s="41" t="str">
        <f>'MEMORIAL DE CALCULO'!C29</f>
        <v>m²</v>
      </c>
      <c r="E25" s="42">
        <f>'MEMORIAL DE CALCULO'!D29</f>
        <v>37.64</v>
      </c>
      <c r="F25" s="154">
        <v>13.55</v>
      </c>
      <c r="G25" s="42">
        <f t="shared" si="1"/>
        <v>510.02200000000005</v>
      </c>
    </row>
    <row r="26" spans="1:7" ht="15" customHeight="1" x14ac:dyDescent="0.2">
      <c r="A26" s="146" t="s">
        <v>187</v>
      </c>
      <c r="B26" s="38" t="str">
        <f>'MEMORIAL DE CALCULO'!A31</f>
        <v>1.2.4</v>
      </c>
      <c r="C26" s="37" t="str">
        <f>'MEMORIAL DE CALCULO'!B31</f>
        <v>VIGA BALDRAME PARA MURETA LATERAL</v>
      </c>
      <c r="D26" s="38" t="str">
        <f>'MEMORIAL DE CALCULO'!C31</f>
        <v>m³</v>
      </c>
      <c r="E26" s="152">
        <f>'MEMORIAL DE CALCULO'!D31</f>
        <v>0.56999999999999995</v>
      </c>
      <c r="F26" s="154">
        <f>Composição!G27</f>
        <v>1656.3175000000001</v>
      </c>
      <c r="G26" s="42">
        <f t="shared" si="1"/>
        <v>944.10097499999995</v>
      </c>
    </row>
    <row r="27" spans="1:7" ht="15" customHeight="1" x14ac:dyDescent="0.2">
      <c r="A27" s="38">
        <v>83519</v>
      </c>
      <c r="B27" s="114" t="str">
        <f>'MEMORIAL DE CALCULO'!A33</f>
        <v>1.2.5</v>
      </c>
      <c r="C27" s="37" t="str">
        <f>'MEMORIAL DE CALCULO'!B33</f>
        <v>ALVENARIA DE EMBASAMENTO PARA EXECUÇÃO DA MURETA</v>
      </c>
      <c r="D27" s="38" t="str">
        <f>'MEMORIAL DE CALCULO'!C33</f>
        <v>m³</v>
      </c>
      <c r="E27" s="152">
        <f>'MEMORIAL DE CALCULO'!D33</f>
        <v>1.53</v>
      </c>
      <c r="F27" s="154">
        <v>375.36</v>
      </c>
      <c r="G27" s="42">
        <f t="shared" si="1"/>
        <v>574.30079999999998</v>
      </c>
    </row>
    <row r="28" spans="1:7" ht="15" customHeight="1" x14ac:dyDescent="0.2">
      <c r="A28" s="146" t="s">
        <v>187</v>
      </c>
      <c r="B28" s="114" t="str">
        <f>'MEMORIAL DE CALCULO'!A35</f>
        <v>1.2.6</v>
      </c>
      <c r="C28" s="37" t="str">
        <f>'MEMORIAL DE CALCULO'!B35</f>
        <v>FUNDAÇÃO, PILAR E VIGA BALDRAME E VIGA SUPERIOR DA MURETA</v>
      </c>
      <c r="D28" s="38" t="str">
        <f>'MEMORIAL DE CALCULO'!C35</f>
        <v>m³</v>
      </c>
      <c r="E28" s="152">
        <f>'MEMORIAL DE CALCULO'!D35</f>
        <v>0.94</v>
      </c>
      <c r="F28" s="154">
        <f>Composição!G27</f>
        <v>1656.3175000000001</v>
      </c>
      <c r="G28" s="42">
        <f t="shared" si="1"/>
        <v>1556.9384500000001</v>
      </c>
    </row>
    <row r="29" spans="1:7" ht="15" customHeight="1" x14ac:dyDescent="0.2">
      <c r="A29" s="167" t="s">
        <v>71</v>
      </c>
      <c r="B29" s="167"/>
      <c r="C29" s="167"/>
      <c r="D29" s="167"/>
      <c r="E29" s="167"/>
      <c r="F29" s="86"/>
      <c r="G29" s="87">
        <f>SUM(G23:G28)</f>
        <v>4631.189625</v>
      </c>
    </row>
    <row r="30" spans="1:7" ht="15" customHeight="1" x14ac:dyDescent="0.2">
      <c r="A30" s="81"/>
      <c r="B30" s="73" t="str">
        <f>'MEMORIAL DE CALCULO'!A37</f>
        <v>1.3</v>
      </c>
      <c r="C30" s="74" t="str">
        <f>'MEMORIAL DE CALCULO'!B37</f>
        <v>DEMOLIÇÃO DE MURETA</v>
      </c>
      <c r="D30" s="74"/>
      <c r="E30" s="74"/>
      <c r="F30" s="80"/>
      <c r="G30" s="77"/>
    </row>
    <row r="31" spans="1:7" ht="15" customHeight="1" x14ac:dyDescent="0.2">
      <c r="A31" s="145">
        <v>72215</v>
      </c>
      <c r="B31" s="94" t="str">
        <f>'MEMORIAL DE CALCULO'!A38</f>
        <v>1.3.1</v>
      </c>
      <c r="C31" s="37" t="str">
        <f>'MEMORIAL DE CALCULO'!B38</f>
        <v>DEMOLICAO DE ALVENARIA DE ELEMENTOS CERAMICOS VAZADOS</v>
      </c>
      <c r="D31" s="38" t="str">
        <f>'MEMORIAL DE CALCULO'!C38</f>
        <v>M³</v>
      </c>
      <c r="E31" s="152">
        <f>'MEMORIAL DE CALCULO'!D38</f>
        <v>2.71</v>
      </c>
      <c r="F31" s="155">
        <v>27.75</v>
      </c>
      <c r="G31" s="42">
        <f>F31*E31</f>
        <v>75.202500000000001</v>
      </c>
    </row>
    <row r="32" spans="1:7" ht="15" customHeight="1" x14ac:dyDescent="0.2">
      <c r="A32" s="168" t="s">
        <v>72</v>
      </c>
      <c r="B32" s="169"/>
      <c r="C32" s="169"/>
      <c r="D32" s="169"/>
      <c r="E32" s="170"/>
      <c r="F32" s="86"/>
      <c r="G32" s="87">
        <f>SUM(G31)</f>
        <v>75.202500000000001</v>
      </c>
    </row>
    <row r="33" spans="1:10" ht="15" customHeight="1" x14ac:dyDescent="0.2">
      <c r="A33" s="81"/>
      <c r="B33" s="70" t="str">
        <f>'MEMORIAL DE CALCULO'!A41</f>
        <v>1.4</v>
      </c>
      <c r="C33" s="74" t="str">
        <f>'MEMORIAL DE CALCULO'!B41</f>
        <v>PINTURA DO PISO DA QUADRA</v>
      </c>
      <c r="D33" s="73"/>
      <c r="E33" s="78"/>
      <c r="F33" s="80"/>
      <c r="G33" s="77"/>
    </row>
    <row r="34" spans="1:10" ht="15" customHeight="1" x14ac:dyDescent="0.2">
      <c r="A34" s="39">
        <v>72815</v>
      </c>
      <c r="B34" s="38" t="str">
        <f>'MEMORIAL DE CALCULO'!A42</f>
        <v>1.4.1</v>
      </c>
      <c r="C34" s="37" t="str">
        <f>'MEMORIAL DE CALCULO'!B42</f>
        <v>APLICACAO DE TINTA A BASE DE EPOXI SOBRE PISO EM QUADRAS POLIESPORTIVA</v>
      </c>
      <c r="D34" s="38" t="s">
        <v>8</v>
      </c>
      <c r="E34" s="42">
        <f>'MEMORIAL DE CALCULO'!D42</f>
        <v>568.20000000000005</v>
      </c>
      <c r="F34" s="65">
        <v>34.21</v>
      </c>
      <c r="G34" s="42">
        <f t="shared" si="1"/>
        <v>19438.122000000003</v>
      </c>
    </row>
    <row r="35" spans="1:10" ht="15" customHeight="1" x14ac:dyDescent="0.2">
      <c r="A35" s="39">
        <v>41595</v>
      </c>
      <c r="B35" s="38" t="str">
        <f>'MEMORIAL DE CALCULO'!A44</f>
        <v>1.4.2</v>
      </c>
      <c r="C35" s="37" t="str">
        <f>'MEMORIAL DE CALCULO'!B44</f>
        <v>DEMARCAÇÃO COM TINTA ACRÍLICA PARA PISOS DE FAIXAS EM QUADRA POLIESPORTIVA</v>
      </c>
      <c r="D35" s="38" t="s">
        <v>8</v>
      </c>
      <c r="E35" s="42">
        <f>'MEMORIAL DE CALCULO'!D44</f>
        <v>302.22000000000003</v>
      </c>
      <c r="F35" s="65">
        <v>7.67</v>
      </c>
      <c r="G35" s="42">
        <f t="shared" si="1"/>
        <v>2318.0274000000004</v>
      </c>
    </row>
    <row r="36" spans="1:10" ht="15" customHeight="1" x14ac:dyDescent="0.2">
      <c r="A36" s="168" t="s">
        <v>83</v>
      </c>
      <c r="B36" s="169"/>
      <c r="C36" s="169"/>
      <c r="D36" s="169"/>
      <c r="E36" s="170"/>
      <c r="F36" s="86"/>
      <c r="G36" s="87">
        <f>SUM(G34:G35)</f>
        <v>21756.149400000002</v>
      </c>
      <c r="H36" s="89"/>
    </row>
    <row r="37" spans="1:10" ht="15" customHeight="1" x14ac:dyDescent="0.2">
      <c r="A37" s="81"/>
      <c r="B37" s="73" t="str">
        <f>'MEMORIAL DE CALCULO'!A46</f>
        <v>1.5</v>
      </c>
      <c r="C37" s="74" t="str">
        <f>'MEMORIAL DE CALCULO'!B46</f>
        <v>PINTURA DA MURETA</v>
      </c>
      <c r="D37" s="73"/>
      <c r="E37" s="77"/>
      <c r="F37" s="80"/>
      <c r="G37" s="77"/>
      <c r="J37" s="36"/>
    </row>
    <row r="38" spans="1:10" ht="15" customHeight="1" x14ac:dyDescent="0.2">
      <c r="A38" s="94">
        <v>88489</v>
      </c>
      <c r="B38" s="38" t="str">
        <f>'MEMORIAL DE CALCULO'!A47</f>
        <v>1.5.1</v>
      </c>
      <c r="C38" s="37" t="str">
        <f>'MEMORIAL DE CALCULO'!B47</f>
        <v>PINTURA LATEX ACRÍLICA EM DUAS DEMÃOS</v>
      </c>
      <c r="D38" s="38" t="str">
        <f>'MEMORIAL DE CALCULO'!C47</f>
        <v>m²</v>
      </c>
      <c r="E38" s="42">
        <f>'MEMORIAL DE CALCULO'!D47</f>
        <v>157.56</v>
      </c>
      <c r="F38" s="65">
        <v>9.9499999999999993</v>
      </c>
      <c r="G38" s="42">
        <f t="shared" si="1"/>
        <v>1567.722</v>
      </c>
    </row>
    <row r="39" spans="1:10" ht="15" customHeight="1" x14ac:dyDescent="0.2">
      <c r="A39" s="168" t="s">
        <v>84</v>
      </c>
      <c r="B39" s="169"/>
      <c r="C39" s="169"/>
      <c r="D39" s="169"/>
      <c r="E39" s="170"/>
      <c r="F39" s="86"/>
      <c r="G39" s="87">
        <f>SUM(G37:G38)</f>
        <v>1567.722</v>
      </c>
    </row>
    <row r="40" spans="1:10" ht="15" customHeight="1" x14ac:dyDescent="0.2">
      <c r="A40" s="82"/>
      <c r="B40" s="73" t="str">
        <f>'MEMORIAL DE CALCULO'!A49</f>
        <v>1.6</v>
      </c>
      <c r="C40" s="74" t="str">
        <f>'MEMORIAL DE CALCULO'!B49</f>
        <v>FUNDAÇAO DE ESTRUTURA DE BASQUETE</v>
      </c>
      <c r="D40" s="73"/>
      <c r="E40" s="83"/>
      <c r="F40" s="80"/>
      <c r="G40" s="77"/>
    </row>
    <row r="41" spans="1:10" ht="15" customHeight="1" x14ac:dyDescent="0.2">
      <c r="A41" s="39">
        <v>73481</v>
      </c>
      <c r="B41" s="38" t="str">
        <f>'MEMORIAL DE CALCULO'!A50</f>
        <v>1.6.1</v>
      </c>
      <c r="C41" s="37" t="str">
        <f>'MEMORIAL DE CALCULO'!B50</f>
        <v xml:space="preserve">ESC. MAN.DE VALAS ATÉ 2.00m PROF. </v>
      </c>
      <c r="D41" s="38" t="str">
        <f>'MEMORIAL DE CALCULO'!C50</f>
        <v>M³</v>
      </c>
      <c r="E41" s="152">
        <f>'MEMORIAL DE CALCULO'!D50</f>
        <v>0.79</v>
      </c>
      <c r="F41" s="65">
        <v>28.31</v>
      </c>
      <c r="G41" s="42">
        <f>E41*F41</f>
        <v>22.364899999999999</v>
      </c>
    </row>
    <row r="42" spans="1:10" x14ac:dyDescent="0.2">
      <c r="A42" s="39">
        <v>5622</v>
      </c>
      <c r="B42" s="38" t="str">
        <f>'MEMORIAL DE CALCULO'!A52</f>
        <v>1.6.2</v>
      </c>
      <c r="C42" s="37" t="str">
        <f>'MEMORIAL DE CALCULO'!B52</f>
        <v xml:space="preserve">APILOAMENTO DE FUNDO DE VALA       </v>
      </c>
      <c r="D42" s="38" t="str">
        <f>'MEMORIAL DE CALCULO'!C52</f>
        <v>M²</v>
      </c>
      <c r="E42" s="152">
        <f>'MEMORIAL DE CALCULO'!D52</f>
        <v>1.4400000000000002</v>
      </c>
      <c r="F42" s="65">
        <v>3.66</v>
      </c>
      <c r="G42" s="42">
        <f>E42*F42</f>
        <v>5.2704000000000004</v>
      </c>
    </row>
    <row r="43" spans="1:10" x14ac:dyDescent="0.2">
      <c r="A43" s="39" t="s">
        <v>82</v>
      </c>
      <c r="B43" s="38" t="str">
        <f>'MEMORIAL DE CALCULO'!A54</f>
        <v>1.6.3</v>
      </c>
      <c r="C43" s="37" t="str">
        <f>'MEMORIAL DE CALCULO'!B54</f>
        <v xml:space="preserve">CONCRETO ARMADO FCK= 15Mpa, FABRICADO NA OBRA  </v>
      </c>
      <c r="D43" s="38" t="str">
        <f>'MEMORIAL DE CALCULO'!C54</f>
        <v>M³</v>
      </c>
      <c r="E43" s="152">
        <f>'MEMORIAL DE CALCULO'!D54</f>
        <v>0.79</v>
      </c>
      <c r="F43" s="65">
        <f>Composição!G27</f>
        <v>1656.3175000000001</v>
      </c>
      <c r="G43" s="42">
        <f>E43*F43</f>
        <v>1308.4908250000001</v>
      </c>
    </row>
    <row r="44" spans="1:10" ht="15" customHeight="1" x14ac:dyDescent="0.2">
      <c r="A44" s="39" t="s">
        <v>53</v>
      </c>
      <c r="B44" s="38" t="str">
        <f>'MEMORIAL DE CALCULO'!A56</f>
        <v>1.6.4</v>
      </c>
      <c r="C44" s="37" t="str">
        <f>'MEMORIAL DE CALCULO'!B56</f>
        <v>LANCAMENTO/APLICACAO MANUAL DE CONCRETO EM FUNDACOES</v>
      </c>
      <c r="D44" s="38" t="str">
        <f>'MEMORIAL DE CALCULO'!C56</f>
        <v>m³</v>
      </c>
      <c r="E44" s="152">
        <f>'MEMORIAL DE CALCULO'!D56</f>
        <v>0.79</v>
      </c>
      <c r="F44" s="65">
        <v>16.218</v>
      </c>
      <c r="G44" s="42">
        <f t="shared" ref="G44" si="2">E44*F44</f>
        <v>12.81222</v>
      </c>
    </row>
    <row r="45" spans="1:10" x14ac:dyDescent="0.2">
      <c r="A45" s="39" t="s">
        <v>51</v>
      </c>
      <c r="B45" s="38" t="str">
        <f>'MEMORIAL DE CALCULO'!A58</f>
        <v>1.6.5</v>
      </c>
      <c r="C45" s="37" t="str">
        <f>'MEMORIAL DE CALCULO'!B58</f>
        <v>CONJUNTO DE TRAVES PARA FUTSAL PINTADAS, INCLUSO REDE</v>
      </c>
      <c r="D45" s="38" t="str">
        <f>'MEMORIAL DE CALCULO'!C58</f>
        <v>CJ</v>
      </c>
      <c r="E45" s="153">
        <f>'MEMORIAL DE CALCULO'!D58</f>
        <v>1</v>
      </c>
      <c r="F45" s="40">
        <v>1693.27</v>
      </c>
      <c r="G45" s="42">
        <f>F45*E45</f>
        <v>1693.27</v>
      </c>
    </row>
    <row r="46" spans="1:10" ht="22.5" x14ac:dyDescent="0.2">
      <c r="A46" s="39" t="s">
        <v>51</v>
      </c>
      <c r="B46" s="38" t="str">
        <f>'MEMORIAL DE CALCULO'!A59</f>
        <v>1.6.6</v>
      </c>
      <c r="C46" s="37" t="str">
        <f>'MEMORIAL DE CALCULO'!B59</f>
        <v>TABELA DE BASQUETE COMPLETA COM SUPORTE DE PISO TAMANHO OFICIAL EM LAMINADO NAVAL, INCLUSO REDE E ARO</v>
      </c>
      <c r="D46" s="38" t="str">
        <f>'MEMORIAL DE CALCULO'!C59</f>
        <v>UND</v>
      </c>
      <c r="E46" s="153">
        <f>'MEMORIAL DE CALCULO'!D59</f>
        <v>2</v>
      </c>
      <c r="F46" s="40">
        <v>390</v>
      </c>
      <c r="G46" s="42">
        <f>E46*F46</f>
        <v>780</v>
      </c>
    </row>
    <row r="47" spans="1:10" ht="15" customHeight="1" x14ac:dyDescent="0.2">
      <c r="A47" s="39" t="s">
        <v>44</v>
      </c>
      <c r="B47" s="38" t="str">
        <f>'MEMORIAL DE CALCULO'!A61</f>
        <v>1.6.7</v>
      </c>
      <c r="C47" s="37" t="str">
        <f>'MEMORIAL DE CALCULO'!B61</f>
        <v xml:space="preserve">ESTRUTURA FERRO PARA TABELA BASQUETE 2,75X95 TUBO DE 2'', GALVANIZADO E PINTADO </v>
      </c>
      <c r="D47" s="38" t="str">
        <f>'MEMORIAL DE CALCULO'!C61</f>
        <v>UND</v>
      </c>
      <c r="E47" s="153">
        <f>'MEMORIAL DE CALCULO'!D61</f>
        <v>2</v>
      </c>
      <c r="F47" s="42">
        <v>1097.5</v>
      </c>
      <c r="G47" s="42">
        <v>2195</v>
      </c>
    </row>
    <row r="48" spans="1:10" ht="15" customHeight="1" x14ac:dyDescent="0.2">
      <c r="A48" s="39" t="s">
        <v>44</v>
      </c>
      <c r="B48" s="38" t="str">
        <f>'MEMORIAL DE CALCULO'!A63</f>
        <v>1.6.8</v>
      </c>
      <c r="C48" s="37" t="str">
        <f>'MEMORIAL DE CALCULO'!B63</f>
        <v>JOGO DE SUPORTE REDE VOLEY</v>
      </c>
      <c r="D48" s="38" t="str">
        <f>'MEMORIAL DE CALCULO'!C63</f>
        <v>JG</v>
      </c>
      <c r="E48" s="153">
        <f>'MEMORIAL DE CALCULO'!D63</f>
        <v>1</v>
      </c>
      <c r="F48" s="40">
        <v>650</v>
      </c>
      <c r="G48" s="42">
        <f>E48*F48</f>
        <v>650</v>
      </c>
    </row>
    <row r="49" spans="1:7" ht="15" customHeight="1" x14ac:dyDescent="0.2">
      <c r="A49" s="168" t="s">
        <v>85</v>
      </c>
      <c r="B49" s="169"/>
      <c r="C49" s="169"/>
      <c r="D49" s="169"/>
      <c r="E49" s="170"/>
      <c r="F49" s="86"/>
      <c r="G49" s="87">
        <f>SUM(G41:G48)</f>
        <v>6667.208345</v>
      </c>
    </row>
    <row r="50" spans="1:7" ht="15" customHeight="1" x14ac:dyDescent="0.2">
      <c r="A50" s="79"/>
      <c r="B50" s="70" t="str">
        <f>'MEMORIAL DE CALCULO'!A65</f>
        <v>1.7</v>
      </c>
      <c r="C50" s="74" t="s">
        <v>16</v>
      </c>
      <c r="D50" s="84"/>
      <c r="E50" s="85"/>
      <c r="F50" s="85"/>
      <c r="G50" s="78"/>
    </row>
    <row r="51" spans="1:7" ht="21.75" customHeight="1" x14ac:dyDescent="0.2">
      <c r="A51" s="90"/>
      <c r="B51" s="97" t="str">
        <f>'MEMORIAL DE CALCULO'!A66</f>
        <v>1.7.1</v>
      </c>
      <c r="C51" s="98" t="str">
        <f>'MEMORIAL DE CALCULO'!B66</f>
        <v>EXECUÇÃO DO ALAMBRADO</v>
      </c>
      <c r="D51" s="99"/>
      <c r="E51" s="100"/>
      <c r="F51" s="100"/>
      <c r="G51" s="101"/>
    </row>
    <row r="52" spans="1:7" ht="46.5" customHeight="1" x14ac:dyDescent="0.2">
      <c r="A52" s="39" t="s">
        <v>44</v>
      </c>
      <c r="B52" s="38" t="str">
        <f>'MEMORIAL DE CALCULO'!A67</f>
        <v>1.7.1.1</v>
      </c>
      <c r="C52" s="64" t="str">
        <f>'MEMORIAL DE CALCULO'!B67</f>
        <v xml:space="preserve"> TELA DO ALAMBRADO -ALAMBRADO PARA QUADRA POLIESPORTIVA, ESTRUTURADO POR TUBOS DE ACO GALVANIZADO, COM COSTURA, DIN 2440, DIAMETRO 2", COM TELA DE ARAME GALVANIZADO, FIO 14 BWG E MALHA QUADRADA 5X5CM
</v>
      </c>
      <c r="D52" s="149" t="str">
        <f>'MEMORIAL DE CALCULO'!C67</f>
        <v>m²</v>
      </c>
      <c r="E52" s="102">
        <f>'MEMORIAL DE CALCULO'!E67</f>
        <v>267.05</v>
      </c>
      <c r="F52" s="66">
        <v>25</v>
      </c>
      <c r="G52" s="42">
        <f>E52*F52</f>
        <v>6676.25</v>
      </c>
    </row>
    <row r="53" spans="1:7" ht="18.75" customHeight="1" x14ac:dyDescent="0.2">
      <c r="A53" s="90"/>
      <c r="B53" s="95" t="str">
        <f>'MEMORIAL DE CALCULO'!A69</f>
        <v>1.7.2</v>
      </c>
      <c r="C53" s="91" t="str">
        <f>'MEMORIAL DE CALCULO'!B69</f>
        <v>PINTURA</v>
      </c>
      <c r="D53" s="95"/>
      <c r="E53" s="91"/>
      <c r="F53" s="96"/>
      <c r="G53" s="91"/>
    </row>
    <row r="54" spans="1:7" ht="40.5" customHeight="1" x14ac:dyDescent="0.2">
      <c r="A54" s="39" t="s">
        <v>25</v>
      </c>
      <c r="B54" s="38" t="str">
        <f>'MEMORIAL DE CALCULO'!A70</f>
        <v>1.7.2.1</v>
      </c>
      <c r="C54" s="63" t="str">
        <f>'MEMORIAL DE CALCULO'!B70</f>
        <v>PINTURA EM ESMALTE SINTÉTICO EM PEÇAS METÁLICAS UTILIZANDO REVOLVER/COMPRESSOR EM DUAS DEMÃOS, INCLUSO UMA DEMÃO FUNDO OXIDO DE FERRO/ZARCÃO</v>
      </c>
      <c r="D54" s="150" t="str">
        <f>'MEMORIAL DE CALCULO'!C70</f>
        <v>m²</v>
      </c>
      <c r="E54" s="151">
        <f>'MEMORIAL DE CALCULO'!D70</f>
        <v>139.44</v>
      </c>
      <c r="F54" s="65">
        <v>12.5</v>
      </c>
      <c r="G54" s="42">
        <f t="shared" ref="G54" si="3">F54*E54</f>
        <v>1743</v>
      </c>
    </row>
    <row r="55" spans="1:7" ht="15" customHeight="1" x14ac:dyDescent="0.2">
      <c r="A55" s="168" t="s">
        <v>191</v>
      </c>
      <c r="B55" s="169"/>
      <c r="C55" s="169"/>
      <c r="D55" s="169"/>
      <c r="E55" s="170"/>
      <c r="F55" s="86"/>
      <c r="G55" s="87">
        <f>SUM(G52:G54)</f>
        <v>8419.25</v>
      </c>
    </row>
    <row r="56" spans="1:7" ht="15" customHeight="1" x14ac:dyDescent="0.2">
      <c r="A56" s="79"/>
      <c r="B56" s="70" t="str">
        <f>'MEMORIAL DE CALCULO'!A73</f>
        <v>2.0</v>
      </c>
      <c r="C56" s="74" t="str">
        <f>'MEMORIAL DE CALCULO'!B73</f>
        <v>PINTURA DA COBERTURA DA QUADRA</v>
      </c>
      <c r="D56" s="84"/>
      <c r="E56" s="85"/>
      <c r="F56" s="85"/>
      <c r="G56" s="78"/>
    </row>
    <row r="57" spans="1:7" ht="15" customHeight="1" x14ac:dyDescent="0.2">
      <c r="A57" s="123">
        <v>6067</v>
      </c>
      <c r="B57" s="124" t="str">
        <f>'MEMORIAL DE CALCULO'!A74</f>
        <v>2.1</v>
      </c>
      <c r="C57" s="122" t="str">
        <f>'MEMORIAL DE CALCULO'!B74</f>
        <v>PINTURA EM ESMALTE SINTETICO SOBRE TELHA DE AÇO GALVANIZADO</v>
      </c>
      <c r="D57" s="124" t="str">
        <f>'MEMORIAL DE CALCULO'!C74</f>
        <v>M²</v>
      </c>
      <c r="E57" s="122">
        <f>'MEMORIAL DE CALCULO'!D74</f>
        <v>958.36</v>
      </c>
      <c r="F57" s="156">
        <v>26.85</v>
      </c>
      <c r="G57" s="156">
        <f>E57*F57</f>
        <v>25731.966</v>
      </c>
    </row>
    <row r="58" spans="1:7" ht="15" customHeight="1" x14ac:dyDescent="0.2">
      <c r="A58" s="123">
        <v>6067</v>
      </c>
      <c r="B58" s="124" t="str">
        <f>'MEMORIAL DE CALCULO'!A76</f>
        <v>2.2</v>
      </c>
      <c r="C58" s="122" t="str">
        <f>'MEMORIAL DE CALCULO'!B76</f>
        <v>PINTURA EM ESMALTE SINTETICO SOBRE ESTRUTURA METALICA GALVANIZADO (TRELIÇAS)</v>
      </c>
      <c r="D58" s="124" t="str">
        <f>'MEMORIAL DE CALCULO'!C76</f>
        <v>M²</v>
      </c>
      <c r="E58" s="122">
        <f>'MEMORIAL DE CALCULO'!D76</f>
        <v>958.36</v>
      </c>
      <c r="F58" s="156">
        <v>26.85</v>
      </c>
      <c r="G58" s="156">
        <f t="shared" ref="G58:G59" si="4">E58*F58</f>
        <v>25731.966</v>
      </c>
    </row>
    <row r="59" spans="1:7" ht="15" customHeight="1" x14ac:dyDescent="0.2">
      <c r="A59" s="123">
        <v>6067</v>
      </c>
      <c r="B59" s="124" t="str">
        <f>'MEMORIAL DE CALCULO'!A78</f>
        <v>2.3</v>
      </c>
      <c r="C59" s="122" t="str">
        <f>'MEMORIAL DE CALCULO'!B78</f>
        <v>PINTURA EM ESMALTE SINTETICO SOBRE ESTRUTURA METALICA (PILARES)</v>
      </c>
      <c r="D59" s="124" t="str">
        <f>'MEMORIAL DE CALCULO'!C78</f>
        <v>M²</v>
      </c>
      <c r="E59" s="122">
        <f>'MEMORIAL DE CALCULO'!D78</f>
        <v>23.200000000000003</v>
      </c>
      <c r="F59" s="156">
        <v>26.85</v>
      </c>
      <c r="G59" s="156">
        <f t="shared" si="4"/>
        <v>622.92000000000007</v>
      </c>
    </row>
    <row r="60" spans="1:7" ht="15" customHeight="1" x14ac:dyDescent="0.2">
      <c r="A60" s="168" t="s">
        <v>109</v>
      </c>
      <c r="B60" s="169"/>
      <c r="C60" s="169"/>
      <c r="D60" s="169"/>
      <c r="E60" s="170"/>
      <c r="F60" s="86"/>
      <c r="G60" s="87">
        <f>SUM(G57:G59)</f>
        <v>52086.851999999999</v>
      </c>
    </row>
    <row r="61" spans="1:7" ht="15" customHeight="1" x14ac:dyDescent="0.2">
      <c r="A61" s="7"/>
      <c r="B61" s="7"/>
      <c r="C61" s="7"/>
      <c r="D61" s="7"/>
      <c r="E61" s="7"/>
      <c r="F61" s="7"/>
      <c r="G61" s="7"/>
    </row>
    <row r="62" spans="1:7" ht="15" customHeight="1" x14ac:dyDescent="0.2">
      <c r="A62" s="166" t="s">
        <v>18</v>
      </c>
      <c r="B62" s="166"/>
      <c r="C62" s="166"/>
      <c r="D62" s="166"/>
      <c r="E62" s="166"/>
      <c r="F62" s="166"/>
      <c r="G62" s="8">
        <f>ROUND(G21+G29+G36+G39+G49+G55+G60+G32,2)</f>
        <v>116304.44</v>
      </c>
    </row>
    <row r="63" spans="1:7" ht="15" customHeight="1" x14ac:dyDescent="0.2">
      <c r="A63" s="160" t="s">
        <v>152</v>
      </c>
      <c r="B63" s="160"/>
      <c r="C63" s="160"/>
      <c r="D63" s="160"/>
      <c r="E63" s="160"/>
      <c r="F63" s="160"/>
      <c r="G63" s="8">
        <f>G62*26.25%</f>
        <v>30529.915500000003</v>
      </c>
    </row>
    <row r="64" spans="1:7" ht="15" customHeight="1" x14ac:dyDescent="0.2">
      <c r="A64" s="161" t="s">
        <v>19</v>
      </c>
      <c r="B64" s="161"/>
      <c r="C64" s="161"/>
      <c r="D64" s="161"/>
      <c r="E64" s="161"/>
      <c r="F64" s="161"/>
      <c r="G64" s="8">
        <f>ROUND(G62+G63,2)</f>
        <v>146834.35999999999</v>
      </c>
    </row>
    <row r="65" spans="1:7" ht="15" customHeight="1" x14ac:dyDescent="0.2">
      <c r="A65" s="68"/>
      <c r="B65" s="68"/>
      <c r="C65" s="68"/>
      <c r="D65" s="68"/>
      <c r="E65" s="68"/>
      <c r="F65" s="68"/>
      <c r="G65" s="69"/>
    </row>
    <row r="66" spans="1:7" ht="15" customHeight="1" x14ac:dyDescent="0.2">
      <c r="A66" s="68"/>
      <c r="B66" s="68"/>
      <c r="C66" s="68"/>
      <c r="D66" s="68"/>
      <c r="E66" s="68"/>
      <c r="F66" s="68"/>
      <c r="G66" s="69"/>
    </row>
    <row r="67" spans="1:7" ht="15" customHeight="1" x14ac:dyDescent="0.2">
      <c r="A67" s="68"/>
      <c r="B67" s="68"/>
      <c r="C67" s="68"/>
      <c r="D67" s="68"/>
      <c r="E67" s="68"/>
      <c r="F67" s="68"/>
      <c r="G67" s="69"/>
    </row>
    <row r="68" spans="1:7" ht="15" customHeight="1" x14ac:dyDescent="0.2">
      <c r="A68" s="68"/>
      <c r="B68" s="68"/>
      <c r="C68" s="68"/>
      <c r="D68" s="68"/>
      <c r="E68" s="68"/>
      <c r="F68" s="68"/>
      <c r="G68" s="69"/>
    </row>
    <row r="69" spans="1:7" x14ac:dyDescent="0.2">
      <c r="A69" s="68"/>
      <c r="B69" s="68"/>
      <c r="C69" s="108" t="s">
        <v>89</v>
      </c>
      <c r="D69" s="68"/>
      <c r="E69" s="68"/>
      <c r="F69" s="68"/>
      <c r="G69" s="69"/>
    </row>
    <row r="70" spans="1:7" x14ac:dyDescent="0.2">
      <c r="C70" s="108" t="s">
        <v>90</v>
      </c>
      <c r="F70" s="36"/>
    </row>
    <row r="71" spans="1:7" ht="15" x14ac:dyDescent="0.2">
      <c r="C71" s="47"/>
      <c r="F71" s="36"/>
    </row>
    <row r="72" spans="1:7" x14ac:dyDescent="0.2">
      <c r="F72" s="36"/>
    </row>
    <row r="73" spans="1:7" x14ac:dyDescent="0.2">
      <c r="F73" s="48"/>
    </row>
  </sheetData>
  <mergeCells count="15">
    <mergeCell ref="B8:C8"/>
    <mergeCell ref="F10:G10"/>
    <mergeCell ref="A63:F63"/>
    <mergeCell ref="A64:F64"/>
    <mergeCell ref="A12:G12"/>
    <mergeCell ref="B15:G15"/>
    <mergeCell ref="A62:F62"/>
    <mergeCell ref="A21:E21"/>
    <mergeCell ref="A29:E29"/>
    <mergeCell ref="A36:E36"/>
    <mergeCell ref="A39:E39"/>
    <mergeCell ref="A49:E49"/>
    <mergeCell ref="A55:E55"/>
    <mergeCell ref="A60:E60"/>
    <mergeCell ref="A32:E32"/>
  </mergeCells>
  <pageMargins left="0.51181102362204722" right="0.51181102362204722" top="0.78740157480314965" bottom="0.78740157480314965" header="0.31496062992125984" footer="0.31496062992125984"/>
  <pageSetup paperSize="9" scale="64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91"/>
  <sheetViews>
    <sheetView view="pageBreakPreview" topLeftCell="A79" zoomScale="120" zoomScaleNormal="80" zoomScaleSheetLayoutView="120" workbookViewId="0">
      <selection activeCell="D47" sqref="D47"/>
    </sheetView>
  </sheetViews>
  <sheetFormatPr defaultRowHeight="12.75" x14ac:dyDescent="0.2"/>
  <cols>
    <col min="1" max="1" width="8.42578125" customWidth="1"/>
    <col min="2" max="2" width="83.7109375" customWidth="1"/>
    <col min="3" max="3" width="5" customWidth="1"/>
    <col min="4" max="4" width="8.140625" customWidth="1"/>
  </cols>
  <sheetData>
    <row r="7" spans="1:4" ht="13.5" thickBot="1" x14ac:dyDescent="0.25"/>
    <row r="8" spans="1:4" x14ac:dyDescent="0.2">
      <c r="A8" s="1" t="s">
        <v>193</v>
      </c>
      <c r="B8" s="157" t="s">
        <v>192</v>
      </c>
      <c r="C8" s="157"/>
      <c r="D8" s="13"/>
    </row>
    <row r="9" spans="1:4" x14ac:dyDescent="0.2">
      <c r="A9" s="2" t="s">
        <v>28</v>
      </c>
      <c r="B9" s="16"/>
      <c r="C9" s="17"/>
      <c r="D9" s="19"/>
    </row>
    <row r="10" spans="1:4" ht="13.5" thickBot="1" x14ac:dyDescent="0.25">
      <c r="A10" s="3" t="s">
        <v>67</v>
      </c>
      <c r="B10" s="22"/>
      <c r="C10" s="23"/>
      <c r="D10" s="25"/>
    </row>
    <row r="11" spans="1:4" ht="13.5" thickBot="1" x14ac:dyDescent="0.25">
      <c r="A11" s="18"/>
      <c r="B11" s="16"/>
      <c r="C11" s="17"/>
      <c r="D11" s="19"/>
    </row>
    <row r="12" spans="1:4" ht="15.75" thickBot="1" x14ac:dyDescent="0.25">
      <c r="A12" s="162" t="s">
        <v>27</v>
      </c>
      <c r="B12" s="163"/>
      <c r="C12" s="163"/>
      <c r="D12" s="164"/>
    </row>
    <row r="13" spans="1:4" ht="13.5" thickBot="1" x14ac:dyDescent="0.25">
      <c r="A13" s="4"/>
      <c r="B13" s="4"/>
      <c r="C13" s="4"/>
      <c r="D13" s="4"/>
    </row>
    <row r="14" spans="1:4" ht="19.5" customHeight="1" thickBot="1" x14ac:dyDescent="0.25">
      <c r="A14" s="5" t="s">
        <v>1</v>
      </c>
      <c r="B14" s="5" t="s">
        <v>2</v>
      </c>
      <c r="C14" s="5" t="s">
        <v>3</v>
      </c>
      <c r="D14" s="6" t="s">
        <v>4</v>
      </c>
    </row>
    <row r="15" spans="1:4" x14ac:dyDescent="0.2">
      <c r="A15" s="165"/>
      <c r="B15" s="165"/>
      <c r="C15" s="165"/>
      <c r="D15" s="165"/>
    </row>
    <row r="16" spans="1:4" ht="13.5" customHeight="1" x14ac:dyDescent="0.2">
      <c r="A16" s="32" t="s">
        <v>40</v>
      </c>
      <c r="B16" s="33" t="s">
        <v>12</v>
      </c>
      <c r="C16" s="34"/>
      <c r="D16" s="35"/>
    </row>
    <row r="17" spans="1:6" x14ac:dyDescent="0.2">
      <c r="A17" s="70" t="s">
        <v>7</v>
      </c>
      <c r="B17" s="74" t="s">
        <v>30</v>
      </c>
      <c r="C17" s="75"/>
      <c r="D17" s="76"/>
    </row>
    <row r="18" spans="1:6" x14ac:dyDescent="0.2">
      <c r="A18" s="110" t="s">
        <v>59</v>
      </c>
      <c r="B18" s="110" t="s">
        <v>31</v>
      </c>
      <c r="C18" s="110" t="s">
        <v>8</v>
      </c>
      <c r="D18" s="125">
        <f>ROUND(30*18.94,2)</f>
        <v>568.20000000000005</v>
      </c>
    </row>
    <row r="19" spans="1:6" x14ac:dyDescent="0.2">
      <c r="A19" s="110"/>
      <c r="B19" s="110" t="s">
        <v>153</v>
      </c>
      <c r="C19" s="110"/>
      <c r="D19" s="110"/>
    </row>
    <row r="20" spans="1:6" x14ac:dyDescent="0.2">
      <c r="A20" s="110" t="s">
        <v>60</v>
      </c>
      <c r="B20" s="110" t="s">
        <v>88</v>
      </c>
      <c r="C20" s="110" t="s">
        <v>8</v>
      </c>
      <c r="D20" s="125">
        <f>ROUND(30*18.94,2)</f>
        <v>568.20000000000005</v>
      </c>
    </row>
    <row r="21" spans="1:6" x14ac:dyDescent="0.2">
      <c r="A21" s="110"/>
      <c r="B21" s="110" t="s">
        <v>153</v>
      </c>
      <c r="C21" s="110"/>
      <c r="D21" s="110"/>
    </row>
    <row r="22" spans="1:6" ht="25.5" x14ac:dyDescent="0.2">
      <c r="A22" s="110" t="s">
        <v>61</v>
      </c>
      <c r="B22" s="110" t="s">
        <v>69</v>
      </c>
      <c r="C22" s="110" t="s">
        <v>9</v>
      </c>
      <c r="D22" s="110">
        <f>ROUND(30*18.94*0.07,2)</f>
        <v>39.770000000000003</v>
      </c>
    </row>
    <row r="23" spans="1:6" x14ac:dyDescent="0.2">
      <c r="A23" s="110"/>
      <c r="B23" s="110" t="s">
        <v>154</v>
      </c>
      <c r="C23" s="110"/>
      <c r="D23" s="110"/>
    </row>
    <row r="24" spans="1:6" x14ac:dyDescent="0.2">
      <c r="A24" s="70" t="s">
        <v>62</v>
      </c>
      <c r="B24" s="74" t="s">
        <v>155</v>
      </c>
      <c r="C24" s="75"/>
      <c r="D24" s="76"/>
    </row>
    <row r="25" spans="1:6" x14ac:dyDescent="0.2">
      <c r="A25" s="110" t="s">
        <v>63</v>
      </c>
      <c r="B25" s="110" t="s">
        <v>32</v>
      </c>
      <c r="C25" s="110" t="s">
        <v>8</v>
      </c>
      <c r="D25" s="110">
        <f>ROUND(22.14*0.85,2)</f>
        <v>18.82</v>
      </c>
    </row>
    <row r="26" spans="1:6" x14ac:dyDescent="0.2">
      <c r="A26" s="110"/>
      <c r="B26" s="110" t="s">
        <v>156</v>
      </c>
      <c r="C26" s="110"/>
      <c r="D26" s="110"/>
      <c r="E26">
        <f>19.14+3</f>
        <v>22.14</v>
      </c>
    </row>
    <row r="27" spans="1:6" x14ac:dyDescent="0.2">
      <c r="A27" s="110" t="s">
        <v>64</v>
      </c>
      <c r="B27" s="110" t="s">
        <v>43</v>
      </c>
      <c r="C27" s="110" t="s">
        <v>8</v>
      </c>
      <c r="D27" s="110">
        <f>ROUND(22.14*0.85*2,2)</f>
        <v>37.64</v>
      </c>
    </row>
    <row r="28" spans="1:6" x14ac:dyDescent="0.2">
      <c r="A28" s="110"/>
      <c r="B28" s="110" t="s">
        <v>157</v>
      </c>
      <c r="C28" s="110"/>
      <c r="D28" s="110"/>
    </row>
    <row r="29" spans="1:6" x14ac:dyDescent="0.2">
      <c r="A29" s="110" t="s">
        <v>61</v>
      </c>
      <c r="B29" s="110" t="s">
        <v>184</v>
      </c>
      <c r="C29" s="110" t="s">
        <v>8</v>
      </c>
      <c r="D29" s="110">
        <f>ROUND(22.14*0.85*2,2)</f>
        <v>37.64</v>
      </c>
      <c r="F29">
        <f>D25*2</f>
        <v>37.64</v>
      </c>
    </row>
    <row r="30" spans="1:6" x14ac:dyDescent="0.2">
      <c r="A30" s="110"/>
      <c r="B30" s="110" t="s">
        <v>157</v>
      </c>
      <c r="C30" s="110"/>
      <c r="D30" s="110"/>
    </row>
    <row r="31" spans="1:6" x14ac:dyDescent="0.2">
      <c r="A31" s="110" t="s">
        <v>180</v>
      </c>
      <c r="B31" s="110" t="s">
        <v>181</v>
      </c>
      <c r="C31" s="110" t="s">
        <v>9</v>
      </c>
      <c r="D31" s="110">
        <f>ROUND(19.14*0.15*0.2,2)</f>
        <v>0.56999999999999995</v>
      </c>
    </row>
    <row r="32" spans="1:6" x14ac:dyDescent="0.2">
      <c r="A32" s="110"/>
      <c r="B32" s="110" t="s">
        <v>182</v>
      </c>
      <c r="C32" s="110"/>
      <c r="D32" s="110"/>
    </row>
    <row r="33" spans="1:7" x14ac:dyDescent="0.2">
      <c r="A33" s="110" t="s">
        <v>183</v>
      </c>
      <c r="B33" s="110" t="s">
        <v>185</v>
      </c>
      <c r="C33" s="110" t="s">
        <v>9</v>
      </c>
      <c r="D33" s="110">
        <f>ROUND(19.14*0.4*0.2,2)</f>
        <v>1.53</v>
      </c>
    </row>
    <row r="34" spans="1:7" x14ac:dyDescent="0.2">
      <c r="A34" s="110"/>
      <c r="B34" s="110" t="s">
        <v>186</v>
      </c>
      <c r="C34" s="110"/>
      <c r="D34" s="110"/>
    </row>
    <row r="35" spans="1:7" x14ac:dyDescent="0.2">
      <c r="A35" s="110" t="s">
        <v>188</v>
      </c>
      <c r="B35" s="110" t="s">
        <v>189</v>
      </c>
      <c r="C35" s="110" t="s">
        <v>9</v>
      </c>
      <c r="D35" s="110">
        <f>ROUND(((0.15*0.15*1.2)*3)+(19.14*0.15*0.15)+(19.14*0.15*0.15),2)</f>
        <v>0.94</v>
      </c>
    </row>
    <row r="36" spans="1:7" ht="25.5" x14ac:dyDescent="0.2">
      <c r="A36" s="110"/>
      <c r="B36" s="110" t="s">
        <v>190</v>
      </c>
      <c r="C36" s="110"/>
      <c r="D36" s="110"/>
      <c r="E36">
        <f>0.5+0.7</f>
        <v>1.2</v>
      </c>
      <c r="G36">
        <f>0.85-0.15</f>
        <v>0.7</v>
      </c>
    </row>
    <row r="37" spans="1:7" x14ac:dyDescent="0.2">
      <c r="A37" s="70" t="s">
        <v>73</v>
      </c>
      <c r="B37" s="74" t="s">
        <v>158</v>
      </c>
      <c r="C37" s="75"/>
      <c r="D37" s="76"/>
    </row>
    <row r="38" spans="1:7" x14ac:dyDescent="0.2">
      <c r="A38" s="144" t="s">
        <v>74</v>
      </c>
      <c r="B38" s="37" t="s">
        <v>171</v>
      </c>
      <c r="C38" s="110" t="s">
        <v>48</v>
      </c>
      <c r="D38" s="40">
        <f>ROUND(((19.14+2.13)*0.85)*0.15,2)</f>
        <v>2.71</v>
      </c>
    </row>
    <row r="39" spans="1:7" x14ac:dyDescent="0.2">
      <c r="A39" s="110"/>
      <c r="B39" s="110" t="s">
        <v>179</v>
      </c>
      <c r="C39" s="110"/>
      <c r="D39" s="110"/>
    </row>
    <row r="40" spans="1:7" x14ac:dyDescent="0.2">
      <c r="A40" s="110"/>
      <c r="B40" s="110"/>
      <c r="C40" s="110"/>
      <c r="D40" s="110"/>
    </row>
    <row r="41" spans="1:7" x14ac:dyDescent="0.2">
      <c r="A41" s="70" t="s">
        <v>75</v>
      </c>
      <c r="B41" s="74" t="s">
        <v>65</v>
      </c>
      <c r="C41" s="73"/>
      <c r="D41" s="77"/>
    </row>
    <row r="42" spans="1:7" ht="18" customHeight="1" x14ac:dyDescent="0.2">
      <c r="A42" s="110" t="s">
        <v>76</v>
      </c>
      <c r="B42" s="110" t="s">
        <v>66</v>
      </c>
      <c r="C42" s="110" t="s">
        <v>8</v>
      </c>
      <c r="D42" s="110">
        <f>ROUND(30*18.94,2)</f>
        <v>568.20000000000005</v>
      </c>
    </row>
    <row r="43" spans="1:7" ht="20.25" customHeight="1" x14ac:dyDescent="0.2">
      <c r="A43" s="110"/>
      <c r="B43" s="113" t="s">
        <v>153</v>
      </c>
      <c r="C43" s="110"/>
      <c r="D43" s="110"/>
    </row>
    <row r="44" spans="1:7" ht="32.25" customHeight="1" x14ac:dyDescent="0.2">
      <c r="A44" s="110" t="s">
        <v>159</v>
      </c>
      <c r="B44" s="110" t="s">
        <v>13</v>
      </c>
      <c r="C44" s="110" t="s">
        <v>10</v>
      </c>
      <c r="D44" s="110">
        <v>302.22000000000003</v>
      </c>
    </row>
    <row r="45" spans="1:7" x14ac:dyDescent="0.2">
      <c r="A45" s="110"/>
      <c r="B45" s="110" t="s">
        <v>87</v>
      </c>
      <c r="C45" s="110"/>
      <c r="D45" s="110"/>
    </row>
    <row r="46" spans="1:7" x14ac:dyDescent="0.2">
      <c r="A46" s="70" t="s">
        <v>77</v>
      </c>
      <c r="B46" s="74" t="s">
        <v>14</v>
      </c>
      <c r="C46" s="70"/>
      <c r="D46" s="78"/>
    </row>
    <row r="47" spans="1:7" x14ac:dyDescent="0.2">
      <c r="A47" s="110" t="s">
        <v>78</v>
      </c>
      <c r="B47" s="110" t="s">
        <v>15</v>
      </c>
      <c r="C47" s="110" t="s">
        <v>8</v>
      </c>
      <c r="D47" s="110">
        <f>ROUND(((30.2+30.2+19.14+19.14-6)*0.85*2),2)</f>
        <v>157.56</v>
      </c>
    </row>
    <row r="48" spans="1:7" ht="26.25" customHeight="1" x14ac:dyDescent="0.2">
      <c r="A48" s="110"/>
      <c r="B48" s="110" t="s">
        <v>172</v>
      </c>
      <c r="C48" s="110"/>
      <c r="D48" s="110"/>
    </row>
    <row r="49" spans="1:4" x14ac:dyDescent="0.2">
      <c r="A49" s="70" t="s">
        <v>79</v>
      </c>
      <c r="B49" s="74" t="s">
        <v>47</v>
      </c>
      <c r="C49" s="70"/>
      <c r="D49" s="78"/>
    </row>
    <row r="50" spans="1:4" x14ac:dyDescent="0.2">
      <c r="A50" s="110" t="s">
        <v>80</v>
      </c>
      <c r="B50" s="110" t="s">
        <v>110</v>
      </c>
      <c r="C50" s="110" t="s">
        <v>48</v>
      </c>
      <c r="D50" s="125">
        <f>ROUND((0.4*0.9*0.55)*4,2)</f>
        <v>0.79</v>
      </c>
    </row>
    <row r="51" spans="1:4" x14ac:dyDescent="0.2">
      <c r="A51" s="110"/>
      <c r="B51" s="110" t="s">
        <v>173</v>
      </c>
      <c r="C51" s="110"/>
      <c r="D51" s="125"/>
    </row>
    <row r="52" spans="1:4" x14ac:dyDescent="0.2">
      <c r="A52" s="110" t="s">
        <v>81</v>
      </c>
      <c r="B52" s="110" t="s">
        <v>111</v>
      </c>
      <c r="C52" s="110" t="s">
        <v>49</v>
      </c>
      <c r="D52" s="125">
        <f>(0.4*0.9)*4</f>
        <v>1.4400000000000002</v>
      </c>
    </row>
    <row r="53" spans="1:4" x14ac:dyDescent="0.2">
      <c r="A53" s="110"/>
      <c r="B53" s="110" t="s">
        <v>174</v>
      </c>
      <c r="C53" s="110"/>
      <c r="D53" s="125"/>
    </row>
    <row r="54" spans="1:4" x14ac:dyDescent="0.2">
      <c r="A54" s="110" t="s">
        <v>160</v>
      </c>
      <c r="B54" s="110" t="s">
        <v>112</v>
      </c>
      <c r="C54" s="110" t="s">
        <v>48</v>
      </c>
      <c r="D54" s="125">
        <f>ROUND((0.4*0.9*0.55)*4,2)</f>
        <v>0.79</v>
      </c>
    </row>
    <row r="55" spans="1:4" x14ac:dyDescent="0.2">
      <c r="A55" s="110"/>
      <c r="B55" s="110" t="s">
        <v>175</v>
      </c>
      <c r="C55" s="110"/>
      <c r="D55" s="125"/>
    </row>
    <row r="56" spans="1:4" x14ac:dyDescent="0.2">
      <c r="A56" s="110" t="s">
        <v>161</v>
      </c>
      <c r="B56" s="110" t="s">
        <v>54</v>
      </c>
      <c r="C56" s="110" t="s">
        <v>9</v>
      </c>
      <c r="D56" s="125">
        <f>ROUND((0.4*0.9*0.55)*4,2)</f>
        <v>0.79</v>
      </c>
    </row>
    <row r="57" spans="1:4" x14ac:dyDescent="0.2">
      <c r="A57" s="110"/>
      <c r="B57" s="110" t="s">
        <v>175</v>
      </c>
      <c r="C57" s="110"/>
      <c r="D57" s="125"/>
    </row>
    <row r="58" spans="1:4" x14ac:dyDescent="0.2">
      <c r="A58" s="110" t="s">
        <v>162</v>
      </c>
      <c r="B58" s="110" t="s">
        <v>26</v>
      </c>
      <c r="C58" s="110" t="s">
        <v>56</v>
      </c>
      <c r="D58" s="125">
        <v>1</v>
      </c>
    </row>
    <row r="59" spans="1:4" ht="25.5" x14ac:dyDescent="0.2">
      <c r="A59" s="110" t="s">
        <v>163</v>
      </c>
      <c r="B59" s="110" t="s">
        <v>46</v>
      </c>
      <c r="C59" s="110" t="s">
        <v>52</v>
      </c>
      <c r="D59" s="125">
        <v>2</v>
      </c>
    </row>
    <row r="60" spans="1:4" x14ac:dyDescent="0.2">
      <c r="A60" s="110"/>
      <c r="B60" s="110" t="s">
        <v>45</v>
      </c>
      <c r="C60" s="110"/>
      <c r="D60" s="125"/>
    </row>
    <row r="61" spans="1:4" ht="25.5" x14ac:dyDescent="0.2">
      <c r="A61" s="110" t="s">
        <v>164</v>
      </c>
      <c r="B61" s="110" t="s">
        <v>50</v>
      </c>
      <c r="C61" s="110" t="s">
        <v>52</v>
      </c>
      <c r="D61" s="125">
        <v>2</v>
      </c>
    </row>
    <row r="62" spans="1:4" x14ac:dyDescent="0.2">
      <c r="A62" s="110"/>
      <c r="B62" s="110" t="s">
        <v>45</v>
      </c>
      <c r="C62" s="110"/>
      <c r="D62" s="125"/>
    </row>
    <row r="63" spans="1:4" x14ac:dyDescent="0.2">
      <c r="A63" s="110" t="s">
        <v>165</v>
      </c>
      <c r="B63" s="110" t="s">
        <v>57</v>
      </c>
      <c r="C63" s="110" t="s">
        <v>58</v>
      </c>
      <c r="D63" s="125">
        <v>1</v>
      </c>
    </row>
    <row r="64" spans="1:4" x14ac:dyDescent="0.2">
      <c r="A64" s="110"/>
      <c r="B64" s="110" t="s">
        <v>33</v>
      </c>
      <c r="C64" s="110"/>
      <c r="D64" s="110"/>
    </row>
    <row r="65" spans="1:5" ht="13.5" customHeight="1" x14ac:dyDescent="0.2">
      <c r="A65" s="70" t="s">
        <v>166</v>
      </c>
      <c r="B65" s="74" t="s">
        <v>16</v>
      </c>
      <c r="C65" s="84"/>
      <c r="D65" s="85"/>
    </row>
    <row r="66" spans="1:5" s="45" customFormat="1" x14ac:dyDescent="0.2">
      <c r="A66" s="31" t="s">
        <v>167</v>
      </c>
      <c r="B66" s="92" t="s">
        <v>176</v>
      </c>
      <c r="C66" s="93"/>
      <c r="D66" s="93"/>
    </row>
    <row r="67" spans="1:5" ht="55.5" customHeight="1" x14ac:dyDescent="0.2">
      <c r="A67" s="110" t="s">
        <v>168</v>
      </c>
      <c r="B67" s="110" t="s">
        <v>55</v>
      </c>
      <c r="C67" s="110" t="s">
        <v>8</v>
      </c>
      <c r="D67">
        <f>(19.14+2.05+2.05)*3</f>
        <v>69.72</v>
      </c>
      <c r="E67" s="110">
        <f>(24.2+24.2+15.2+15.2-1.25-1.25)*3.5</f>
        <v>267.05</v>
      </c>
    </row>
    <row r="68" spans="1:5" s="44" customFormat="1" x14ac:dyDescent="0.2">
      <c r="A68" s="110"/>
      <c r="B68" s="110" t="s">
        <v>177</v>
      </c>
      <c r="C68" s="110"/>
      <c r="D68" s="110"/>
    </row>
    <row r="69" spans="1:5" x14ac:dyDescent="0.2">
      <c r="A69" s="31" t="s">
        <v>169</v>
      </c>
      <c r="B69" s="92" t="s">
        <v>11</v>
      </c>
      <c r="C69" s="92"/>
      <c r="D69" s="92"/>
    </row>
    <row r="70" spans="1:5" ht="38.25" x14ac:dyDescent="0.2">
      <c r="A70" s="110" t="s">
        <v>170</v>
      </c>
      <c r="B70" s="110" t="s">
        <v>17</v>
      </c>
      <c r="C70" s="110" t="s">
        <v>8</v>
      </c>
      <c r="D70" s="110">
        <f>(((19.14+2.05+2.05)*3)*2)</f>
        <v>139.44</v>
      </c>
    </row>
    <row r="71" spans="1:5" x14ac:dyDescent="0.2">
      <c r="A71" s="110"/>
      <c r="B71" s="110" t="s">
        <v>178</v>
      </c>
      <c r="C71" s="110"/>
      <c r="D71" s="110"/>
    </row>
    <row r="72" spans="1:5" x14ac:dyDescent="0.2">
      <c r="A72" s="110"/>
      <c r="B72" s="110"/>
      <c r="C72" s="110"/>
      <c r="D72" s="110"/>
    </row>
    <row r="73" spans="1:5" x14ac:dyDescent="0.2">
      <c r="A73" s="70" t="s">
        <v>41</v>
      </c>
      <c r="B73" s="74" t="s">
        <v>92</v>
      </c>
      <c r="C73" s="84"/>
      <c r="D73" s="85"/>
    </row>
    <row r="74" spans="1:5" x14ac:dyDescent="0.2">
      <c r="A74" s="109" t="s">
        <v>106</v>
      </c>
      <c r="B74" s="110" t="s">
        <v>93</v>
      </c>
      <c r="C74" s="111" t="s">
        <v>49</v>
      </c>
      <c r="D74" s="112">
        <f>(208.64+(93.65*4)+(93.78*4))*1</f>
        <v>958.36</v>
      </c>
    </row>
    <row r="75" spans="1:5" ht="25.5" x14ac:dyDescent="0.2">
      <c r="A75" s="67"/>
      <c r="B75" s="113" t="s">
        <v>94</v>
      </c>
      <c r="C75" s="114" t="s">
        <v>95</v>
      </c>
      <c r="D75" s="114"/>
    </row>
    <row r="76" spans="1:5" ht="25.5" x14ac:dyDescent="0.2">
      <c r="A76" s="109" t="s">
        <v>107</v>
      </c>
      <c r="B76" s="115" t="s">
        <v>96</v>
      </c>
      <c r="C76" s="114" t="s">
        <v>49</v>
      </c>
      <c r="D76" s="112">
        <v>958.36</v>
      </c>
    </row>
    <row r="77" spans="1:5" x14ac:dyDescent="0.2">
      <c r="A77" s="67"/>
      <c r="B77" s="113"/>
      <c r="C77" s="114"/>
      <c r="D77" s="114"/>
    </row>
    <row r="78" spans="1:5" x14ac:dyDescent="0.2">
      <c r="A78" s="67" t="s">
        <v>108</v>
      </c>
      <c r="B78" s="115" t="s">
        <v>97</v>
      </c>
      <c r="C78" s="114" t="s">
        <v>49</v>
      </c>
      <c r="D78" s="116">
        <f>D80+D84</f>
        <v>23.200000000000003</v>
      </c>
    </row>
    <row r="79" spans="1:5" x14ac:dyDescent="0.2">
      <c r="A79" s="67"/>
      <c r="B79" s="113" t="s">
        <v>98</v>
      </c>
      <c r="C79" s="114"/>
      <c r="D79" s="112"/>
    </row>
    <row r="80" spans="1:5" x14ac:dyDescent="0.2">
      <c r="A80" s="117"/>
      <c r="B80" s="118" t="s">
        <v>99</v>
      </c>
      <c r="C80" s="118" t="s">
        <v>49</v>
      </c>
      <c r="D80" s="119">
        <f>D81+D82</f>
        <v>14.46</v>
      </c>
    </row>
    <row r="81" spans="1:4" ht="25.5" x14ac:dyDescent="0.2">
      <c r="A81" s="67"/>
      <c r="B81" s="113" t="s">
        <v>100</v>
      </c>
      <c r="C81" s="120"/>
      <c r="D81" s="114">
        <f>ROUND((((10.09+10.09+0.57+0.2)*2)*0.13),2)</f>
        <v>5.45</v>
      </c>
    </row>
    <row r="82" spans="1:4" ht="25.5" x14ac:dyDescent="0.2">
      <c r="A82" s="67"/>
      <c r="B82" s="113" t="s">
        <v>101</v>
      </c>
      <c r="C82" s="114"/>
      <c r="D82" s="114">
        <f>ROUND((((8.1+8.5+0.2+0.52)*4)*0.13),2)</f>
        <v>9.01</v>
      </c>
    </row>
    <row r="83" spans="1:4" x14ac:dyDescent="0.2">
      <c r="A83" s="67"/>
      <c r="B83" s="115"/>
      <c r="C83" s="114"/>
      <c r="D83" s="114" t="s">
        <v>102</v>
      </c>
    </row>
    <row r="84" spans="1:4" x14ac:dyDescent="0.2">
      <c r="A84" s="117"/>
      <c r="B84" s="118" t="s">
        <v>103</v>
      </c>
      <c r="C84" s="121" t="s">
        <v>49</v>
      </c>
      <c r="D84" s="119">
        <f>D85+D86</f>
        <v>8.74</v>
      </c>
    </row>
    <row r="85" spans="1:4" ht="25.5" x14ac:dyDescent="0.2">
      <c r="A85" s="67"/>
      <c r="B85" s="115" t="s">
        <v>104</v>
      </c>
      <c r="C85" s="114"/>
      <c r="D85" s="114">
        <f>ROUND(((((((0.5+0.75)*15)+(0.57*2))*2)*2)*0.04),2)</f>
        <v>3.18</v>
      </c>
    </row>
    <row r="86" spans="1:4" ht="25.5" x14ac:dyDescent="0.2">
      <c r="A86" s="67"/>
      <c r="B86" s="115" t="s">
        <v>105</v>
      </c>
      <c r="C86" s="114"/>
      <c r="D86" s="114">
        <f>ROUND(((((((0.5+0.75)*13)+(0.57*2))*2)*4)*0.04),2)</f>
        <v>5.56</v>
      </c>
    </row>
    <row r="89" spans="1:4" ht="15" x14ac:dyDescent="0.2">
      <c r="C89" s="46"/>
    </row>
    <row r="90" spans="1:4" ht="15" x14ac:dyDescent="0.2">
      <c r="B90" s="108" t="s">
        <v>89</v>
      </c>
      <c r="C90" s="106"/>
      <c r="D90" s="105"/>
    </row>
    <row r="91" spans="1:4" ht="15" x14ac:dyDescent="0.2">
      <c r="B91" s="108" t="s">
        <v>90</v>
      </c>
      <c r="C91" s="107"/>
      <c r="D91" s="105"/>
    </row>
  </sheetData>
  <mergeCells count="3">
    <mergeCell ref="A12:D12"/>
    <mergeCell ref="A15:D15"/>
    <mergeCell ref="B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4" orientation="portrait" r:id="rId1"/>
  <headerFooter>
    <oddFooter>&amp;R&amp;P</oddFooter>
  </headerFooter>
  <rowBreaks count="1" manualBreakCount="1">
    <brk id="6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H30"/>
  <sheetViews>
    <sheetView view="pageBreakPreview" zoomScale="90" zoomScaleNormal="100" zoomScaleSheetLayoutView="90" workbookViewId="0">
      <selection activeCell="D30" sqref="D30"/>
    </sheetView>
  </sheetViews>
  <sheetFormatPr defaultRowHeight="12.75" x14ac:dyDescent="0.2"/>
  <cols>
    <col min="1" max="1" width="13.28515625" customWidth="1"/>
    <col min="2" max="2" width="31.42578125" customWidth="1"/>
    <col min="3" max="3" width="11.85546875" customWidth="1"/>
    <col min="4" max="4" width="16.42578125" customWidth="1"/>
    <col min="5" max="5" width="20.7109375" customWidth="1"/>
    <col min="6" max="6" width="13.85546875" bestFit="1" customWidth="1"/>
    <col min="7" max="7" width="15.140625" customWidth="1"/>
    <col min="8" max="8" width="14" bestFit="1" customWidth="1"/>
  </cols>
  <sheetData>
    <row r="9" spans="1:8" x14ac:dyDescent="0.2">
      <c r="A9" s="57"/>
      <c r="B9" s="57"/>
      <c r="C9" s="57"/>
      <c r="D9" s="57"/>
      <c r="E9" s="57"/>
      <c r="F9" s="57"/>
      <c r="G9" s="57"/>
      <c r="H9" s="57"/>
    </row>
    <row r="10" spans="1:8" ht="12.75" customHeight="1" x14ac:dyDescent="0.2">
      <c r="A10" s="143" t="s">
        <v>20</v>
      </c>
      <c r="B10" s="171" t="s">
        <v>192</v>
      </c>
      <c r="C10" s="171"/>
      <c r="D10" s="171"/>
      <c r="E10" s="171"/>
      <c r="F10" s="16"/>
      <c r="G10" s="18"/>
      <c r="H10" s="57"/>
    </row>
    <row r="11" spans="1:8" x14ac:dyDescent="0.2">
      <c r="A11" s="143" t="s">
        <v>21</v>
      </c>
      <c r="B11" s="15" t="s">
        <v>22</v>
      </c>
      <c r="C11" s="16"/>
      <c r="D11" s="17"/>
      <c r="E11" s="18"/>
      <c r="F11" s="16"/>
      <c r="G11" s="18"/>
      <c r="H11" s="57"/>
    </row>
    <row r="12" spans="1:8" x14ac:dyDescent="0.2">
      <c r="A12" s="60" t="s">
        <v>23</v>
      </c>
      <c r="B12" s="15" t="s">
        <v>91</v>
      </c>
      <c r="C12" s="16"/>
      <c r="D12" s="17"/>
      <c r="E12" s="18"/>
      <c r="F12" s="58"/>
      <c r="G12" s="18"/>
      <c r="H12" s="57"/>
    </row>
    <row r="13" spans="1:8" x14ac:dyDescent="0.2">
      <c r="A13" s="61"/>
      <c r="B13" s="62"/>
      <c r="C13" s="62"/>
      <c r="D13" s="62"/>
      <c r="E13" s="62"/>
      <c r="F13" s="62"/>
      <c r="G13" s="62"/>
      <c r="H13" s="62"/>
    </row>
    <row r="15" spans="1:8" x14ac:dyDescent="0.2">
      <c r="D15" s="59" t="s">
        <v>42</v>
      </c>
    </row>
    <row r="16" spans="1:8" x14ac:dyDescent="0.2">
      <c r="A16" s="43"/>
      <c r="B16" s="49"/>
      <c r="C16" s="43" t="s">
        <v>34</v>
      </c>
      <c r="D16" s="43" t="s">
        <v>35</v>
      </c>
      <c r="E16" s="43"/>
      <c r="F16" s="43" t="s">
        <v>36</v>
      </c>
      <c r="G16" s="43" t="s">
        <v>37</v>
      </c>
      <c r="H16" s="43" t="s">
        <v>38</v>
      </c>
    </row>
    <row r="17" spans="1:8" x14ac:dyDescent="0.2">
      <c r="A17" s="49" t="s">
        <v>41</v>
      </c>
      <c r="B17" s="50" t="str">
        <f>'[1]PLANILHA ORÇAMENTARIA'!C19</f>
        <v>QUADRA POLIESPORTIVA</v>
      </c>
      <c r="C17" s="51">
        <f>'PLANILHA ORÇAMENTARIA'!G62</f>
        <v>116304.44</v>
      </c>
      <c r="D17" s="53">
        <f>C17*B19</f>
        <v>146834.35550000001</v>
      </c>
      <c r="E17" s="52"/>
      <c r="F17" s="103">
        <f>D17*F18</f>
        <v>44050.306649999999</v>
      </c>
      <c r="G17" s="103">
        <f>D17*G18</f>
        <v>73417.177750000003</v>
      </c>
      <c r="H17" s="103">
        <f>H18*D17</f>
        <v>29366.871100000004</v>
      </c>
    </row>
    <row r="18" spans="1:8" x14ac:dyDescent="0.2">
      <c r="A18" s="43"/>
      <c r="B18" s="43"/>
      <c r="C18" s="43"/>
      <c r="D18" s="53"/>
      <c r="E18" s="52"/>
      <c r="F18" s="54">
        <v>0.3</v>
      </c>
      <c r="G18" s="54">
        <v>0.5</v>
      </c>
      <c r="H18" s="54">
        <v>0.2</v>
      </c>
    </row>
    <row r="19" spans="1:8" x14ac:dyDescent="0.2">
      <c r="A19" s="43"/>
      <c r="B19" s="67">
        <v>1.2625</v>
      </c>
      <c r="C19" s="43"/>
      <c r="D19" s="43"/>
      <c r="E19" s="43"/>
      <c r="F19" s="43"/>
      <c r="G19" s="43"/>
      <c r="H19" s="43"/>
    </row>
    <row r="20" spans="1:8" x14ac:dyDescent="0.2">
      <c r="A20" s="43"/>
      <c r="B20" s="50" t="s">
        <v>6</v>
      </c>
      <c r="C20" s="55">
        <f>C17*1.2625</f>
        <v>146834.35550000001</v>
      </c>
      <c r="D20" s="53">
        <f>D17</f>
        <v>146834.35550000001</v>
      </c>
      <c r="E20" s="50" t="s">
        <v>6</v>
      </c>
      <c r="F20" s="104">
        <f>F17</f>
        <v>44050.306649999999</v>
      </c>
      <c r="G20" s="104">
        <f>G17</f>
        <v>73417.177750000003</v>
      </c>
      <c r="H20" s="103">
        <f>H17</f>
        <v>29366.871100000004</v>
      </c>
    </row>
    <row r="21" spans="1:8" x14ac:dyDescent="0.2">
      <c r="A21" s="43"/>
      <c r="B21" s="49" t="s">
        <v>152</v>
      </c>
      <c r="C21" s="43"/>
      <c r="D21" s="43"/>
      <c r="E21" s="43"/>
      <c r="F21" s="54"/>
      <c r="G21" s="54"/>
      <c r="H21" s="54"/>
    </row>
    <row r="22" spans="1:8" x14ac:dyDescent="0.2">
      <c r="A22" s="43"/>
      <c r="B22" s="43"/>
      <c r="C22" s="43"/>
      <c r="D22" s="43"/>
      <c r="E22" s="50" t="s">
        <v>39</v>
      </c>
      <c r="F22" s="53">
        <f>F20</f>
        <v>44050.306649999999</v>
      </c>
      <c r="G22" s="103">
        <f>F22+G20</f>
        <v>117467.4844</v>
      </c>
      <c r="H22" s="104">
        <f>H20+G22</f>
        <v>146834.35550000001</v>
      </c>
    </row>
    <row r="23" spans="1:8" x14ac:dyDescent="0.2">
      <c r="A23" s="43"/>
      <c r="B23" s="43"/>
      <c r="C23" s="43"/>
      <c r="D23" s="43"/>
      <c r="E23" s="43"/>
      <c r="F23" s="56"/>
      <c r="G23" s="56"/>
      <c r="H23" s="56"/>
    </row>
    <row r="29" spans="1:8" ht="15" x14ac:dyDescent="0.2">
      <c r="D29" s="46" t="s">
        <v>89</v>
      </c>
    </row>
    <row r="30" spans="1:8" ht="15" x14ac:dyDescent="0.2">
      <c r="D30" s="47" t="s">
        <v>90</v>
      </c>
    </row>
  </sheetData>
  <mergeCells count="1">
    <mergeCell ref="B10:E10"/>
  </mergeCells>
  <pageMargins left="0.51181102362204722" right="0.51181102362204722" top="0.78740157480314965" bottom="0.78740157480314965" header="0.31496062992125984" footer="0.31496062992125984"/>
  <pageSetup paperSize="9" scale="62" orientation="portrait" r:id="rId1"/>
  <headerFooter>
    <oddFooter>&amp;R&amp;P</oddFooter>
  </headerFooter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1"/>
  <sheetViews>
    <sheetView tabSelected="1" view="pageBreakPreview" zoomScale="110" zoomScaleSheetLayoutView="110" workbookViewId="0">
      <selection activeCell="C8" sqref="C8"/>
    </sheetView>
  </sheetViews>
  <sheetFormatPr defaultRowHeight="14.25" x14ac:dyDescent="0.2"/>
  <cols>
    <col min="1" max="1" width="15" style="126" customWidth="1"/>
    <col min="2" max="2" width="13.140625" style="126" customWidth="1"/>
    <col min="3" max="3" width="48.7109375" style="126" customWidth="1"/>
    <col min="4" max="4" width="7.140625" style="126" customWidth="1"/>
    <col min="5" max="5" width="9.7109375" style="126" customWidth="1"/>
    <col min="6" max="6" width="11.28515625" style="126" customWidth="1"/>
    <col min="7" max="7" width="14.7109375" style="126" customWidth="1"/>
    <col min="8" max="8" width="10.85546875" style="126" customWidth="1"/>
    <col min="9" max="9" width="8" style="126" customWidth="1"/>
    <col min="10" max="10" width="6.5703125" style="126" customWidth="1"/>
    <col min="11" max="256" width="9.140625" style="126"/>
    <col min="257" max="257" width="15" style="126" customWidth="1"/>
    <col min="258" max="258" width="13.140625" style="126" customWidth="1"/>
    <col min="259" max="259" width="48.7109375" style="126" customWidth="1"/>
    <col min="260" max="260" width="7.140625" style="126" customWidth="1"/>
    <col min="261" max="261" width="9.7109375" style="126" customWidth="1"/>
    <col min="262" max="262" width="11.28515625" style="126" customWidth="1"/>
    <col min="263" max="263" width="14.7109375" style="126" customWidth="1"/>
    <col min="264" max="264" width="10.85546875" style="126" customWidth="1"/>
    <col min="265" max="265" width="8" style="126" customWidth="1"/>
    <col min="266" max="266" width="6.5703125" style="126" customWidth="1"/>
    <col min="267" max="512" width="9.140625" style="126"/>
    <col min="513" max="513" width="15" style="126" customWidth="1"/>
    <col min="514" max="514" width="13.140625" style="126" customWidth="1"/>
    <col min="515" max="515" width="48.7109375" style="126" customWidth="1"/>
    <col min="516" max="516" width="7.140625" style="126" customWidth="1"/>
    <col min="517" max="517" width="9.7109375" style="126" customWidth="1"/>
    <col min="518" max="518" width="11.28515625" style="126" customWidth="1"/>
    <col min="519" max="519" width="14.7109375" style="126" customWidth="1"/>
    <col min="520" max="520" width="10.85546875" style="126" customWidth="1"/>
    <col min="521" max="521" width="8" style="126" customWidth="1"/>
    <col min="522" max="522" width="6.5703125" style="126" customWidth="1"/>
    <col min="523" max="768" width="9.140625" style="126"/>
    <col min="769" max="769" width="15" style="126" customWidth="1"/>
    <col min="770" max="770" width="13.140625" style="126" customWidth="1"/>
    <col min="771" max="771" width="48.7109375" style="126" customWidth="1"/>
    <col min="772" max="772" width="7.140625" style="126" customWidth="1"/>
    <col min="773" max="773" width="9.7109375" style="126" customWidth="1"/>
    <col min="774" max="774" width="11.28515625" style="126" customWidth="1"/>
    <col min="775" max="775" width="14.7109375" style="126" customWidth="1"/>
    <col min="776" max="776" width="10.85546875" style="126" customWidth="1"/>
    <col min="777" max="777" width="8" style="126" customWidth="1"/>
    <col min="778" max="778" width="6.5703125" style="126" customWidth="1"/>
    <col min="779" max="1024" width="9.140625" style="126"/>
    <col min="1025" max="1025" width="15" style="126" customWidth="1"/>
    <col min="1026" max="1026" width="13.140625" style="126" customWidth="1"/>
    <col min="1027" max="1027" width="48.7109375" style="126" customWidth="1"/>
    <col min="1028" max="1028" width="7.140625" style="126" customWidth="1"/>
    <col min="1029" max="1029" width="9.7109375" style="126" customWidth="1"/>
    <col min="1030" max="1030" width="11.28515625" style="126" customWidth="1"/>
    <col min="1031" max="1031" width="14.7109375" style="126" customWidth="1"/>
    <col min="1032" max="1032" width="10.85546875" style="126" customWidth="1"/>
    <col min="1033" max="1033" width="8" style="126" customWidth="1"/>
    <col min="1034" max="1034" width="6.5703125" style="126" customWidth="1"/>
    <col min="1035" max="1280" width="9.140625" style="126"/>
    <col min="1281" max="1281" width="15" style="126" customWidth="1"/>
    <col min="1282" max="1282" width="13.140625" style="126" customWidth="1"/>
    <col min="1283" max="1283" width="48.7109375" style="126" customWidth="1"/>
    <col min="1284" max="1284" width="7.140625" style="126" customWidth="1"/>
    <col min="1285" max="1285" width="9.7109375" style="126" customWidth="1"/>
    <col min="1286" max="1286" width="11.28515625" style="126" customWidth="1"/>
    <col min="1287" max="1287" width="14.7109375" style="126" customWidth="1"/>
    <col min="1288" max="1288" width="10.85546875" style="126" customWidth="1"/>
    <col min="1289" max="1289" width="8" style="126" customWidth="1"/>
    <col min="1290" max="1290" width="6.5703125" style="126" customWidth="1"/>
    <col min="1291" max="1536" width="9.140625" style="126"/>
    <col min="1537" max="1537" width="15" style="126" customWidth="1"/>
    <col min="1538" max="1538" width="13.140625" style="126" customWidth="1"/>
    <col min="1539" max="1539" width="48.7109375" style="126" customWidth="1"/>
    <col min="1540" max="1540" width="7.140625" style="126" customWidth="1"/>
    <col min="1541" max="1541" width="9.7109375" style="126" customWidth="1"/>
    <col min="1542" max="1542" width="11.28515625" style="126" customWidth="1"/>
    <col min="1543" max="1543" width="14.7109375" style="126" customWidth="1"/>
    <col min="1544" max="1544" width="10.85546875" style="126" customWidth="1"/>
    <col min="1545" max="1545" width="8" style="126" customWidth="1"/>
    <col min="1546" max="1546" width="6.5703125" style="126" customWidth="1"/>
    <col min="1547" max="1792" width="9.140625" style="126"/>
    <col min="1793" max="1793" width="15" style="126" customWidth="1"/>
    <col min="1794" max="1794" width="13.140625" style="126" customWidth="1"/>
    <col min="1795" max="1795" width="48.7109375" style="126" customWidth="1"/>
    <col min="1796" max="1796" width="7.140625" style="126" customWidth="1"/>
    <col min="1797" max="1797" width="9.7109375" style="126" customWidth="1"/>
    <col min="1798" max="1798" width="11.28515625" style="126" customWidth="1"/>
    <col min="1799" max="1799" width="14.7109375" style="126" customWidth="1"/>
    <col min="1800" max="1800" width="10.85546875" style="126" customWidth="1"/>
    <col min="1801" max="1801" width="8" style="126" customWidth="1"/>
    <col min="1802" max="1802" width="6.5703125" style="126" customWidth="1"/>
    <col min="1803" max="2048" width="9.140625" style="126"/>
    <col min="2049" max="2049" width="15" style="126" customWidth="1"/>
    <col min="2050" max="2050" width="13.140625" style="126" customWidth="1"/>
    <col min="2051" max="2051" width="48.7109375" style="126" customWidth="1"/>
    <col min="2052" max="2052" width="7.140625" style="126" customWidth="1"/>
    <col min="2053" max="2053" width="9.7109375" style="126" customWidth="1"/>
    <col min="2054" max="2054" width="11.28515625" style="126" customWidth="1"/>
    <col min="2055" max="2055" width="14.7109375" style="126" customWidth="1"/>
    <col min="2056" max="2056" width="10.85546875" style="126" customWidth="1"/>
    <col min="2057" max="2057" width="8" style="126" customWidth="1"/>
    <col min="2058" max="2058" width="6.5703125" style="126" customWidth="1"/>
    <col min="2059" max="2304" width="9.140625" style="126"/>
    <col min="2305" max="2305" width="15" style="126" customWidth="1"/>
    <col min="2306" max="2306" width="13.140625" style="126" customWidth="1"/>
    <col min="2307" max="2307" width="48.7109375" style="126" customWidth="1"/>
    <col min="2308" max="2308" width="7.140625" style="126" customWidth="1"/>
    <col min="2309" max="2309" width="9.7109375" style="126" customWidth="1"/>
    <col min="2310" max="2310" width="11.28515625" style="126" customWidth="1"/>
    <col min="2311" max="2311" width="14.7109375" style="126" customWidth="1"/>
    <col min="2312" max="2312" width="10.85546875" style="126" customWidth="1"/>
    <col min="2313" max="2313" width="8" style="126" customWidth="1"/>
    <col min="2314" max="2314" width="6.5703125" style="126" customWidth="1"/>
    <col min="2315" max="2560" width="9.140625" style="126"/>
    <col min="2561" max="2561" width="15" style="126" customWidth="1"/>
    <col min="2562" max="2562" width="13.140625" style="126" customWidth="1"/>
    <col min="2563" max="2563" width="48.7109375" style="126" customWidth="1"/>
    <col min="2564" max="2564" width="7.140625" style="126" customWidth="1"/>
    <col min="2565" max="2565" width="9.7109375" style="126" customWidth="1"/>
    <col min="2566" max="2566" width="11.28515625" style="126" customWidth="1"/>
    <col min="2567" max="2567" width="14.7109375" style="126" customWidth="1"/>
    <col min="2568" max="2568" width="10.85546875" style="126" customWidth="1"/>
    <col min="2569" max="2569" width="8" style="126" customWidth="1"/>
    <col min="2570" max="2570" width="6.5703125" style="126" customWidth="1"/>
    <col min="2571" max="2816" width="9.140625" style="126"/>
    <col min="2817" max="2817" width="15" style="126" customWidth="1"/>
    <col min="2818" max="2818" width="13.140625" style="126" customWidth="1"/>
    <col min="2819" max="2819" width="48.7109375" style="126" customWidth="1"/>
    <col min="2820" max="2820" width="7.140625" style="126" customWidth="1"/>
    <col min="2821" max="2821" width="9.7109375" style="126" customWidth="1"/>
    <col min="2822" max="2822" width="11.28515625" style="126" customWidth="1"/>
    <col min="2823" max="2823" width="14.7109375" style="126" customWidth="1"/>
    <col min="2824" max="2824" width="10.85546875" style="126" customWidth="1"/>
    <col min="2825" max="2825" width="8" style="126" customWidth="1"/>
    <col min="2826" max="2826" width="6.5703125" style="126" customWidth="1"/>
    <col min="2827" max="3072" width="9.140625" style="126"/>
    <col min="3073" max="3073" width="15" style="126" customWidth="1"/>
    <col min="3074" max="3074" width="13.140625" style="126" customWidth="1"/>
    <col min="3075" max="3075" width="48.7109375" style="126" customWidth="1"/>
    <col min="3076" max="3076" width="7.140625" style="126" customWidth="1"/>
    <col min="3077" max="3077" width="9.7109375" style="126" customWidth="1"/>
    <col min="3078" max="3078" width="11.28515625" style="126" customWidth="1"/>
    <col min="3079" max="3079" width="14.7109375" style="126" customWidth="1"/>
    <col min="3080" max="3080" width="10.85546875" style="126" customWidth="1"/>
    <col min="3081" max="3081" width="8" style="126" customWidth="1"/>
    <col min="3082" max="3082" width="6.5703125" style="126" customWidth="1"/>
    <col min="3083" max="3328" width="9.140625" style="126"/>
    <col min="3329" max="3329" width="15" style="126" customWidth="1"/>
    <col min="3330" max="3330" width="13.140625" style="126" customWidth="1"/>
    <col min="3331" max="3331" width="48.7109375" style="126" customWidth="1"/>
    <col min="3332" max="3332" width="7.140625" style="126" customWidth="1"/>
    <col min="3333" max="3333" width="9.7109375" style="126" customWidth="1"/>
    <col min="3334" max="3334" width="11.28515625" style="126" customWidth="1"/>
    <col min="3335" max="3335" width="14.7109375" style="126" customWidth="1"/>
    <col min="3336" max="3336" width="10.85546875" style="126" customWidth="1"/>
    <col min="3337" max="3337" width="8" style="126" customWidth="1"/>
    <col min="3338" max="3338" width="6.5703125" style="126" customWidth="1"/>
    <col min="3339" max="3584" width="9.140625" style="126"/>
    <col min="3585" max="3585" width="15" style="126" customWidth="1"/>
    <col min="3586" max="3586" width="13.140625" style="126" customWidth="1"/>
    <col min="3587" max="3587" width="48.7109375" style="126" customWidth="1"/>
    <col min="3588" max="3588" width="7.140625" style="126" customWidth="1"/>
    <col min="3589" max="3589" width="9.7109375" style="126" customWidth="1"/>
    <col min="3590" max="3590" width="11.28515625" style="126" customWidth="1"/>
    <col min="3591" max="3591" width="14.7109375" style="126" customWidth="1"/>
    <col min="3592" max="3592" width="10.85546875" style="126" customWidth="1"/>
    <col min="3593" max="3593" width="8" style="126" customWidth="1"/>
    <col min="3594" max="3594" width="6.5703125" style="126" customWidth="1"/>
    <col min="3595" max="3840" width="9.140625" style="126"/>
    <col min="3841" max="3841" width="15" style="126" customWidth="1"/>
    <col min="3842" max="3842" width="13.140625" style="126" customWidth="1"/>
    <col min="3843" max="3843" width="48.7109375" style="126" customWidth="1"/>
    <col min="3844" max="3844" width="7.140625" style="126" customWidth="1"/>
    <col min="3845" max="3845" width="9.7109375" style="126" customWidth="1"/>
    <col min="3846" max="3846" width="11.28515625" style="126" customWidth="1"/>
    <col min="3847" max="3847" width="14.7109375" style="126" customWidth="1"/>
    <col min="3848" max="3848" width="10.85546875" style="126" customWidth="1"/>
    <col min="3849" max="3849" width="8" style="126" customWidth="1"/>
    <col min="3850" max="3850" width="6.5703125" style="126" customWidth="1"/>
    <col min="3851" max="4096" width="9.140625" style="126"/>
    <col min="4097" max="4097" width="15" style="126" customWidth="1"/>
    <col min="4098" max="4098" width="13.140625" style="126" customWidth="1"/>
    <col min="4099" max="4099" width="48.7109375" style="126" customWidth="1"/>
    <col min="4100" max="4100" width="7.140625" style="126" customWidth="1"/>
    <col min="4101" max="4101" width="9.7109375" style="126" customWidth="1"/>
    <col min="4102" max="4102" width="11.28515625" style="126" customWidth="1"/>
    <col min="4103" max="4103" width="14.7109375" style="126" customWidth="1"/>
    <col min="4104" max="4104" width="10.85546875" style="126" customWidth="1"/>
    <col min="4105" max="4105" width="8" style="126" customWidth="1"/>
    <col min="4106" max="4106" width="6.5703125" style="126" customWidth="1"/>
    <col min="4107" max="4352" width="9.140625" style="126"/>
    <col min="4353" max="4353" width="15" style="126" customWidth="1"/>
    <col min="4354" max="4354" width="13.140625" style="126" customWidth="1"/>
    <col min="4355" max="4355" width="48.7109375" style="126" customWidth="1"/>
    <col min="4356" max="4356" width="7.140625" style="126" customWidth="1"/>
    <col min="4357" max="4357" width="9.7109375" style="126" customWidth="1"/>
    <col min="4358" max="4358" width="11.28515625" style="126" customWidth="1"/>
    <col min="4359" max="4359" width="14.7109375" style="126" customWidth="1"/>
    <col min="4360" max="4360" width="10.85546875" style="126" customWidth="1"/>
    <col min="4361" max="4361" width="8" style="126" customWidth="1"/>
    <col min="4362" max="4362" width="6.5703125" style="126" customWidth="1"/>
    <col min="4363" max="4608" width="9.140625" style="126"/>
    <col min="4609" max="4609" width="15" style="126" customWidth="1"/>
    <col min="4610" max="4610" width="13.140625" style="126" customWidth="1"/>
    <col min="4611" max="4611" width="48.7109375" style="126" customWidth="1"/>
    <col min="4612" max="4612" width="7.140625" style="126" customWidth="1"/>
    <col min="4613" max="4613" width="9.7109375" style="126" customWidth="1"/>
    <col min="4614" max="4614" width="11.28515625" style="126" customWidth="1"/>
    <col min="4615" max="4615" width="14.7109375" style="126" customWidth="1"/>
    <col min="4616" max="4616" width="10.85546875" style="126" customWidth="1"/>
    <col min="4617" max="4617" width="8" style="126" customWidth="1"/>
    <col min="4618" max="4618" width="6.5703125" style="126" customWidth="1"/>
    <col min="4619" max="4864" width="9.140625" style="126"/>
    <col min="4865" max="4865" width="15" style="126" customWidth="1"/>
    <col min="4866" max="4866" width="13.140625" style="126" customWidth="1"/>
    <col min="4867" max="4867" width="48.7109375" style="126" customWidth="1"/>
    <col min="4868" max="4868" width="7.140625" style="126" customWidth="1"/>
    <col min="4869" max="4869" width="9.7109375" style="126" customWidth="1"/>
    <col min="4870" max="4870" width="11.28515625" style="126" customWidth="1"/>
    <col min="4871" max="4871" width="14.7109375" style="126" customWidth="1"/>
    <col min="4872" max="4872" width="10.85546875" style="126" customWidth="1"/>
    <col min="4873" max="4873" width="8" style="126" customWidth="1"/>
    <col min="4874" max="4874" width="6.5703125" style="126" customWidth="1"/>
    <col min="4875" max="5120" width="9.140625" style="126"/>
    <col min="5121" max="5121" width="15" style="126" customWidth="1"/>
    <col min="5122" max="5122" width="13.140625" style="126" customWidth="1"/>
    <col min="5123" max="5123" width="48.7109375" style="126" customWidth="1"/>
    <col min="5124" max="5124" width="7.140625" style="126" customWidth="1"/>
    <col min="5125" max="5125" width="9.7109375" style="126" customWidth="1"/>
    <col min="5126" max="5126" width="11.28515625" style="126" customWidth="1"/>
    <col min="5127" max="5127" width="14.7109375" style="126" customWidth="1"/>
    <col min="5128" max="5128" width="10.85546875" style="126" customWidth="1"/>
    <col min="5129" max="5129" width="8" style="126" customWidth="1"/>
    <col min="5130" max="5130" width="6.5703125" style="126" customWidth="1"/>
    <col min="5131" max="5376" width="9.140625" style="126"/>
    <col min="5377" max="5377" width="15" style="126" customWidth="1"/>
    <col min="5378" max="5378" width="13.140625" style="126" customWidth="1"/>
    <col min="5379" max="5379" width="48.7109375" style="126" customWidth="1"/>
    <col min="5380" max="5380" width="7.140625" style="126" customWidth="1"/>
    <col min="5381" max="5381" width="9.7109375" style="126" customWidth="1"/>
    <col min="5382" max="5382" width="11.28515625" style="126" customWidth="1"/>
    <col min="5383" max="5383" width="14.7109375" style="126" customWidth="1"/>
    <col min="5384" max="5384" width="10.85546875" style="126" customWidth="1"/>
    <col min="5385" max="5385" width="8" style="126" customWidth="1"/>
    <col min="5386" max="5386" width="6.5703125" style="126" customWidth="1"/>
    <col min="5387" max="5632" width="9.140625" style="126"/>
    <col min="5633" max="5633" width="15" style="126" customWidth="1"/>
    <col min="5634" max="5634" width="13.140625" style="126" customWidth="1"/>
    <col min="5635" max="5635" width="48.7109375" style="126" customWidth="1"/>
    <col min="5636" max="5636" width="7.140625" style="126" customWidth="1"/>
    <col min="5637" max="5637" width="9.7109375" style="126" customWidth="1"/>
    <col min="5638" max="5638" width="11.28515625" style="126" customWidth="1"/>
    <col min="5639" max="5639" width="14.7109375" style="126" customWidth="1"/>
    <col min="5640" max="5640" width="10.85546875" style="126" customWidth="1"/>
    <col min="5641" max="5641" width="8" style="126" customWidth="1"/>
    <col min="5642" max="5642" width="6.5703125" style="126" customWidth="1"/>
    <col min="5643" max="5888" width="9.140625" style="126"/>
    <col min="5889" max="5889" width="15" style="126" customWidth="1"/>
    <col min="5890" max="5890" width="13.140625" style="126" customWidth="1"/>
    <col min="5891" max="5891" width="48.7109375" style="126" customWidth="1"/>
    <col min="5892" max="5892" width="7.140625" style="126" customWidth="1"/>
    <col min="5893" max="5893" width="9.7109375" style="126" customWidth="1"/>
    <col min="5894" max="5894" width="11.28515625" style="126" customWidth="1"/>
    <col min="5895" max="5895" width="14.7109375" style="126" customWidth="1"/>
    <col min="5896" max="5896" width="10.85546875" style="126" customWidth="1"/>
    <col min="5897" max="5897" width="8" style="126" customWidth="1"/>
    <col min="5898" max="5898" width="6.5703125" style="126" customWidth="1"/>
    <col min="5899" max="6144" width="9.140625" style="126"/>
    <col min="6145" max="6145" width="15" style="126" customWidth="1"/>
    <col min="6146" max="6146" width="13.140625" style="126" customWidth="1"/>
    <col min="6147" max="6147" width="48.7109375" style="126" customWidth="1"/>
    <col min="6148" max="6148" width="7.140625" style="126" customWidth="1"/>
    <col min="6149" max="6149" width="9.7109375" style="126" customWidth="1"/>
    <col min="6150" max="6150" width="11.28515625" style="126" customWidth="1"/>
    <col min="6151" max="6151" width="14.7109375" style="126" customWidth="1"/>
    <col min="6152" max="6152" width="10.85546875" style="126" customWidth="1"/>
    <col min="6153" max="6153" width="8" style="126" customWidth="1"/>
    <col min="6154" max="6154" width="6.5703125" style="126" customWidth="1"/>
    <col min="6155" max="6400" width="9.140625" style="126"/>
    <col min="6401" max="6401" width="15" style="126" customWidth="1"/>
    <col min="6402" max="6402" width="13.140625" style="126" customWidth="1"/>
    <col min="6403" max="6403" width="48.7109375" style="126" customWidth="1"/>
    <col min="6404" max="6404" width="7.140625" style="126" customWidth="1"/>
    <col min="6405" max="6405" width="9.7109375" style="126" customWidth="1"/>
    <col min="6406" max="6406" width="11.28515625" style="126" customWidth="1"/>
    <col min="6407" max="6407" width="14.7109375" style="126" customWidth="1"/>
    <col min="6408" max="6408" width="10.85546875" style="126" customWidth="1"/>
    <col min="6409" max="6409" width="8" style="126" customWidth="1"/>
    <col min="6410" max="6410" width="6.5703125" style="126" customWidth="1"/>
    <col min="6411" max="6656" width="9.140625" style="126"/>
    <col min="6657" max="6657" width="15" style="126" customWidth="1"/>
    <col min="6658" max="6658" width="13.140625" style="126" customWidth="1"/>
    <col min="6659" max="6659" width="48.7109375" style="126" customWidth="1"/>
    <col min="6660" max="6660" width="7.140625" style="126" customWidth="1"/>
    <col min="6661" max="6661" width="9.7109375" style="126" customWidth="1"/>
    <col min="6662" max="6662" width="11.28515625" style="126" customWidth="1"/>
    <col min="6663" max="6663" width="14.7109375" style="126" customWidth="1"/>
    <col min="6664" max="6664" width="10.85546875" style="126" customWidth="1"/>
    <col min="6665" max="6665" width="8" style="126" customWidth="1"/>
    <col min="6666" max="6666" width="6.5703125" style="126" customWidth="1"/>
    <col min="6667" max="6912" width="9.140625" style="126"/>
    <col min="6913" max="6913" width="15" style="126" customWidth="1"/>
    <col min="6914" max="6914" width="13.140625" style="126" customWidth="1"/>
    <col min="6915" max="6915" width="48.7109375" style="126" customWidth="1"/>
    <col min="6916" max="6916" width="7.140625" style="126" customWidth="1"/>
    <col min="6917" max="6917" width="9.7109375" style="126" customWidth="1"/>
    <col min="6918" max="6918" width="11.28515625" style="126" customWidth="1"/>
    <col min="6919" max="6919" width="14.7109375" style="126" customWidth="1"/>
    <col min="6920" max="6920" width="10.85546875" style="126" customWidth="1"/>
    <col min="6921" max="6921" width="8" style="126" customWidth="1"/>
    <col min="6922" max="6922" width="6.5703125" style="126" customWidth="1"/>
    <col min="6923" max="7168" width="9.140625" style="126"/>
    <col min="7169" max="7169" width="15" style="126" customWidth="1"/>
    <col min="7170" max="7170" width="13.140625" style="126" customWidth="1"/>
    <col min="7171" max="7171" width="48.7109375" style="126" customWidth="1"/>
    <col min="7172" max="7172" width="7.140625" style="126" customWidth="1"/>
    <col min="7173" max="7173" width="9.7109375" style="126" customWidth="1"/>
    <col min="7174" max="7174" width="11.28515625" style="126" customWidth="1"/>
    <col min="7175" max="7175" width="14.7109375" style="126" customWidth="1"/>
    <col min="7176" max="7176" width="10.85546875" style="126" customWidth="1"/>
    <col min="7177" max="7177" width="8" style="126" customWidth="1"/>
    <col min="7178" max="7178" width="6.5703125" style="126" customWidth="1"/>
    <col min="7179" max="7424" width="9.140625" style="126"/>
    <col min="7425" max="7425" width="15" style="126" customWidth="1"/>
    <col min="7426" max="7426" width="13.140625" style="126" customWidth="1"/>
    <col min="7427" max="7427" width="48.7109375" style="126" customWidth="1"/>
    <col min="7428" max="7428" width="7.140625" style="126" customWidth="1"/>
    <col min="7429" max="7429" width="9.7109375" style="126" customWidth="1"/>
    <col min="7430" max="7430" width="11.28515625" style="126" customWidth="1"/>
    <col min="7431" max="7431" width="14.7109375" style="126" customWidth="1"/>
    <col min="7432" max="7432" width="10.85546875" style="126" customWidth="1"/>
    <col min="7433" max="7433" width="8" style="126" customWidth="1"/>
    <col min="7434" max="7434" width="6.5703125" style="126" customWidth="1"/>
    <col min="7435" max="7680" width="9.140625" style="126"/>
    <col min="7681" max="7681" width="15" style="126" customWidth="1"/>
    <col min="7682" max="7682" width="13.140625" style="126" customWidth="1"/>
    <col min="7683" max="7683" width="48.7109375" style="126" customWidth="1"/>
    <col min="7684" max="7684" width="7.140625" style="126" customWidth="1"/>
    <col min="7685" max="7685" width="9.7109375" style="126" customWidth="1"/>
    <col min="7686" max="7686" width="11.28515625" style="126" customWidth="1"/>
    <col min="7687" max="7687" width="14.7109375" style="126" customWidth="1"/>
    <col min="7688" max="7688" width="10.85546875" style="126" customWidth="1"/>
    <col min="7689" max="7689" width="8" style="126" customWidth="1"/>
    <col min="7690" max="7690" width="6.5703125" style="126" customWidth="1"/>
    <col min="7691" max="7936" width="9.140625" style="126"/>
    <col min="7937" max="7937" width="15" style="126" customWidth="1"/>
    <col min="7938" max="7938" width="13.140625" style="126" customWidth="1"/>
    <col min="7939" max="7939" width="48.7109375" style="126" customWidth="1"/>
    <col min="7940" max="7940" width="7.140625" style="126" customWidth="1"/>
    <col min="7941" max="7941" width="9.7109375" style="126" customWidth="1"/>
    <col min="7942" max="7942" width="11.28515625" style="126" customWidth="1"/>
    <col min="7943" max="7943" width="14.7109375" style="126" customWidth="1"/>
    <col min="7944" max="7944" width="10.85546875" style="126" customWidth="1"/>
    <col min="7945" max="7945" width="8" style="126" customWidth="1"/>
    <col min="7946" max="7946" width="6.5703125" style="126" customWidth="1"/>
    <col min="7947" max="8192" width="9.140625" style="126"/>
    <col min="8193" max="8193" width="15" style="126" customWidth="1"/>
    <col min="8194" max="8194" width="13.140625" style="126" customWidth="1"/>
    <col min="8195" max="8195" width="48.7109375" style="126" customWidth="1"/>
    <col min="8196" max="8196" width="7.140625" style="126" customWidth="1"/>
    <col min="8197" max="8197" width="9.7109375" style="126" customWidth="1"/>
    <col min="8198" max="8198" width="11.28515625" style="126" customWidth="1"/>
    <col min="8199" max="8199" width="14.7109375" style="126" customWidth="1"/>
    <col min="8200" max="8200" width="10.85546875" style="126" customWidth="1"/>
    <col min="8201" max="8201" width="8" style="126" customWidth="1"/>
    <col min="8202" max="8202" width="6.5703125" style="126" customWidth="1"/>
    <col min="8203" max="8448" width="9.140625" style="126"/>
    <col min="8449" max="8449" width="15" style="126" customWidth="1"/>
    <col min="8450" max="8450" width="13.140625" style="126" customWidth="1"/>
    <col min="8451" max="8451" width="48.7109375" style="126" customWidth="1"/>
    <col min="8452" max="8452" width="7.140625" style="126" customWidth="1"/>
    <col min="8453" max="8453" width="9.7109375" style="126" customWidth="1"/>
    <col min="8454" max="8454" width="11.28515625" style="126" customWidth="1"/>
    <col min="8455" max="8455" width="14.7109375" style="126" customWidth="1"/>
    <col min="8456" max="8456" width="10.85546875" style="126" customWidth="1"/>
    <col min="8457" max="8457" width="8" style="126" customWidth="1"/>
    <col min="8458" max="8458" width="6.5703125" style="126" customWidth="1"/>
    <col min="8459" max="8704" width="9.140625" style="126"/>
    <col min="8705" max="8705" width="15" style="126" customWidth="1"/>
    <col min="8706" max="8706" width="13.140625" style="126" customWidth="1"/>
    <col min="8707" max="8707" width="48.7109375" style="126" customWidth="1"/>
    <col min="8708" max="8708" width="7.140625" style="126" customWidth="1"/>
    <col min="8709" max="8709" width="9.7109375" style="126" customWidth="1"/>
    <col min="8710" max="8710" width="11.28515625" style="126" customWidth="1"/>
    <col min="8711" max="8711" width="14.7109375" style="126" customWidth="1"/>
    <col min="8712" max="8712" width="10.85546875" style="126" customWidth="1"/>
    <col min="8713" max="8713" width="8" style="126" customWidth="1"/>
    <col min="8714" max="8714" width="6.5703125" style="126" customWidth="1"/>
    <col min="8715" max="8960" width="9.140625" style="126"/>
    <col min="8961" max="8961" width="15" style="126" customWidth="1"/>
    <col min="8962" max="8962" width="13.140625" style="126" customWidth="1"/>
    <col min="8963" max="8963" width="48.7109375" style="126" customWidth="1"/>
    <col min="8964" max="8964" width="7.140625" style="126" customWidth="1"/>
    <col min="8965" max="8965" width="9.7109375" style="126" customWidth="1"/>
    <col min="8966" max="8966" width="11.28515625" style="126" customWidth="1"/>
    <col min="8967" max="8967" width="14.7109375" style="126" customWidth="1"/>
    <col min="8968" max="8968" width="10.85546875" style="126" customWidth="1"/>
    <col min="8969" max="8969" width="8" style="126" customWidth="1"/>
    <col min="8970" max="8970" width="6.5703125" style="126" customWidth="1"/>
    <col min="8971" max="9216" width="9.140625" style="126"/>
    <col min="9217" max="9217" width="15" style="126" customWidth="1"/>
    <col min="9218" max="9218" width="13.140625" style="126" customWidth="1"/>
    <col min="9219" max="9219" width="48.7109375" style="126" customWidth="1"/>
    <col min="9220" max="9220" width="7.140625" style="126" customWidth="1"/>
    <col min="9221" max="9221" width="9.7109375" style="126" customWidth="1"/>
    <col min="9222" max="9222" width="11.28515625" style="126" customWidth="1"/>
    <col min="9223" max="9223" width="14.7109375" style="126" customWidth="1"/>
    <col min="9224" max="9224" width="10.85546875" style="126" customWidth="1"/>
    <col min="9225" max="9225" width="8" style="126" customWidth="1"/>
    <col min="9226" max="9226" width="6.5703125" style="126" customWidth="1"/>
    <col min="9227" max="9472" width="9.140625" style="126"/>
    <col min="9473" max="9473" width="15" style="126" customWidth="1"/>
    <col min="9474" max="9474" width="13.140625" style="126" customWidth="1"/>
    <col min="9475" max="9475" width="48.7109375" style="126" customWidth="1"/>
    <col min="9476" max="9476" width="7.140625" style="126" customWidth="1"/>
    <col min="9477" max="9477" width="9.7109375" style="126" customWidth="1"/>
    <col min="9478" max="9478" width="11.28515625" style="126" customWidth="1"/>
    <col min="9479" max="9479" width="14.7109375" style="126" customWidth="1"/>
    <col min="9480" max="9480" width="10.85546875" style="126" customWidth="1"/>
    <col min="9481" max="9481" width="8" style="126" customWidth="1"/>
    <col min="9482" max="9482" width="6.5703125" style="126" customWidth="1"/>
    <col min="9483" max="9728" width="9.140625" style="126"/>
    <col min="9729" max="9729" width="15" style="126" customWidth="1"/>
    <col min="9730" max="9730" width="13.140625" style="126" customWidth="1"/>
    <col min="9731" max="9731" width="48.7109375" style="126" customWidth="1"/>
    <col min="9732" max="9732" width="7.140625" style="126" customWidth="1"/>
    <col min="9733" max="9733" width="9.7109375" style="126" customWidth="1"/>
    <col min="9734" max="9734" width="11.28515625" style="126" customWidth="1"/>
    <col min="9735" max="9735" width="14.7109375" style="126" customWidth="1"/>
    <col min="9736" max="9736" width="10.85546875" style="126" customWidth="1"/>
    <col min="9737" max="9737" width="8" style="126" customWidth="1"/>
    <col min="9738" max="9738" width="6.5703125" style="126" customWidth="1"/>
    <col min="9739" max="9984" width="9.140625" style="126"/>
    <col min="9985" max="9985" width="15" style="126" customWidth="1"/>
    <col min="9986" max="9986" width="13.140625" style="126" customWidth="1"/>
    <col min="9987" max="9987" width="48.7109375" style="126" customWidth="1"/>
    <col min="9988" max="9988" width="7.140625" style="126" customWidth="1"/>
    <col min="9989" max="9989" width="9.7109375" style="126" customWidth="1"/>
    <col min="9990" max="9990" width="11.28515625" style="126" customWidth="1"/>
    <col min="9991" max="9991" width="14.7109375" style="126" customWidth="1"/>
    <col min="9992" max="9992" width="10.85546875" style="126" customWidth="1"/>
    <col min="9993" max="9993" width="8" style="126" customWidth="1"/>
    <col min="9994" max="9994" width="6.5703125" style="126" customWidth="1"/>
    <col min="9995" max="10240" width="9.140625" style="126"/>
    <col min="10241" max="10241" width="15" style="126" customWidth="1"/>
    <col min="10242" max="10242" width="13.140625" style="126" customWidth="1"/>
    <col min="10243" max="10243" width="48.7109375" style="126" customWidth="1"/>
    <col min="10244" max="10244" width="7.140625" style="126" customWidth="1"/>
    <col min="10245" max="10245" width="9.7109375" style="126" customWidth="1"/>
    <col min="10246" max="10246" width="11.28515625" style="126" customWidth="1"/>
    <col min="10247" max="10247" width="14.7109375" style="126" customWidth="1"/>
    <col min="10248" max="10248" width="10.85546875" style="126" customWidth="1"/>
    <col min="10249" max="10249" width="8" style="126" customWidth="1"/>
    <col min="10250" max="10250" width="6.5703125" style="126" customWidth="1"/>
    <col min="10251" max="10496" width="9.140625" style="126"/>
    <col min="10497" max="10497" width="15" style="126" customWidth="1"/>
    <col min="10498" max="10498" width="13.140625" style="126" customWidth="1"/>
    <col min="10499" max="10499" width="48.7109375" style="126" customWidth="1"/>
    <col min="10500" max="10500" width="7.140625" style="126" customWidth="1"/>
    <col min="10501" max="10501" width="9.7109375" style="126" customWidth="1"/>
    <col min="10502" max="10502" width="11.28515625" style="126" customWidth="1"/>
    <col min="10503" max="10503" width="14.7109375" style="126" customWidth="1"/>
    <col min="10504" max="10504" width="10.85546875" style="126" customWidth="1"/>
    <col min="10505" max="10505" width="8" style="126" customWidth="1"/>
    <col min="10506" max="10506" width="6.5703125" style="126" customWidth="1"/>
    <col min="10507" max="10752" width="9.140625" style="126"/>
    <col min="10753" max="10753" width="15" style="126" customWidth="1"/>
    <col min="10754" max="10754" width="13.140625" style="126" customWidth="1"/>
    <col min="10755" max="10755" width="48.7109375" style="126" customWidth="1"/>
    <col min="10756" max="10756" width="7.140625" style="126" customWidth="1"/>
    <col min="10757" max="10757" width="9.7109375" style="126" customWidth="1"/>
    <col min="10758" max="10758" width="11.28515625" style="126" customWidth="1"/>
    <col min="10759" max="10759" width="14.7109375" style="126" customWidth="1"/>
    <col min="10760" max="10760" width="10.85546875" style="126" customWidth="1"/>
    <col min="10761" max="10761" width="8" style="126" customWidth="1"/>
    <col min="10762" max="10762" width="6.5703125" style="126" customWidth="1"/>
    <col min="10763" max="11008" width="9.140625" style="126"/>
    <col min="11009" max="11009" width="15" style="126" customWidth="1"/>
    <col min="11010" max="11010" width="13.140625" style="126" customWidth="1"/>
    <col min="11011" max="11011" width="48.7109375" style="126" customWidth="1"/>
    <col min="11012" max="11012" width="7.140625" style="126" customWidth="1"/>
    <col min="11013" max="11013" width="9.7109375" style="126" customWidth="1"/>
    <col min="11014" max="11014" width="11.28515625" style="126" customWidth="1"/>
    <col min="11015" max="11015" width="14.7109375" style="126" customWidth="1"/>
    <col min="11016" max="11016" width="10.85546875" style="126" customWidth="1"/>
    <col min="11017" max="11017" width="8" style="126" customWidth="1"/>
    <col min="11018" max="11018" width="6.5703125" style="126" customWidth="1"/>
    <col min="11019" max="11264" width="9.140625" style="126"/>
    <col min="11265" max="11265" width="15" style="126" customWidth="1"/>
    <col min="11266" max="11266" width="13.140625" style="126" customWidth="1"/>
    <col min="11267" max="11267" width="48.7109375" style="126" customWidth="1"/>
    <col min="11268" max="11268" width="7.140625" style="126" customWidth="1"/>
    <col min="11269" max="11269" width="9.7109375" style="126" customWidth="1"/>
    <col min="11270" max="11270" width="11.28515625" style="126" customWidth="1"/>
    <col min="11271" max="11271" width="14.7109375" style="126" customWidth="1"/>
    <col min="11272" max="11272" width="10.85546875" style="126" customWidth="1"/>
    <col min="11273" max="11273" width="8" style="126" customWidth="1"/>
    <col min="11274" max="11274" width="6.5703125" style="126" customWidth="1"/>
    <col min="11275" max="11520" width="9.140625" style="126"/>
    <col min="11521" max="11521" width="15" style="126" customWidth="1"/>
    <col min="11522" max="11522" width="13.140625" style="126" customWidth="1"/>
    <col min="11523" max="11523" width="48.7109375" style="126" customWidth="1"/>
    <col min="11524" max="11524" width="7.140625" style="126" customWidth="1"/>
    <col min="11525" max="11525" width="9.7109375" style="126" customWidth="1"/>
    <col min="11526" max="11526" width="11.28515625" style="126" customWidth="1"/>
    <col min="11527" max="11527" width="14.7109375" style="126" customWidth="1"/>
    <col min="11528" max="11528" width="10.85546875" style="126" customWidth="1"/>
    <col min="11529" max="11529" width="8" style="126" customWidth="1"/>
    <col min="11530" max="11530" width="6.5703125" style="126" customWidth="1"/>
    <col min="11531" max="11776" width="9.140625" style="126"/>
    <col min="11777" max="11777" width="15" style="126" customWidth="1"/>
    <col min="11778" max="11778" width="13.140625" style="126" customWidth="1"/>
    <col min="11779" max="11779" width="48.7109375" style="126" customWidth="1"/>
    <col min="11780" max="11780" width="7.140625" style="126" customWidth="1"/>
    <col min="11781" max="11781" width="9.7109375" style="126" customWidth="1"/>
    <col min="11782" max="11782" width="11.28515625" style="126" customWidth="1"/>
    <col min="11783" max="11783" width="14.7109375" style="126" customWidth="1"/>
    <col min="11784" max="11784" width="10.85546875" style="126" customWidth="1"/>
    <col min="11785" max="11785" width="8" style="126" customWidth="1"/>
    <col min="11786" max="11786" width="6.5703125" style="126" customWidth="1"/>
    <col min="11787" max="12032" width="9.140625" style="126"/>
    <col min="12033" max="12033" width="15" style="126" customWidth="1"/>
    <col min="12034" max="12034" width="13.140625" style="126" customWidth="1"/>
    <col min="12035" max="12035" width="48.7109375" style="126" customWidth="1"/>
    <col min="12036" max="12036" width="7.140625" style="126" customWidth="1"/>
    <col min="12037" max="12037" width="9.7109375" style="126" customWidth="1"/>
    <col min="12038" max="12038" width="11.28515625" style="126" customWidth="1"/>
    <col min="12039" max="12039" width="14.7109375" style="126" customWidth="1"/>
    <col min="12040" max="12040" width="10.85546875" style="126" customWidth="1"/>
    <col min="12041" max="12041" width="8" style="126" customWidth="1"/>
    <col min="12042" max="12042" width="6.5703125" style="126" customWidth="1"/>
    <col min="12043" max="12288" width="9.140625" style="126"/>
    <col min="12289" max="12289" width="15" style="126" customWidth="1"/>
    <col min="12290" max="12290" width="13.140625" style="126" customWidth="1"/>
    <col min="12291" max="12291" width="48.7109375" style="126" customWidth="1"/>
    <col min="12292" max="12292" width="7.140625" style="126" customWidth="1"/>
    <col min="12293" max="12293" width="9.7109375" style="126" customWidth="1"/>
    <col min="12294" max="12294" width="11.28515625" style="126" customWidth="1"/>
    <col min="12295" max="12295" width="14.7109375" style="126" customWidth="1"/>
    <col min="12296" max="12296" width="10.85546875" style="126" customWidth="1"/>
    <col min="12297" max="12297" width="8" style="126" customWidth="1"/>
    <col min="12298" max="12298" width="6.5703125" style="126" customWidth="1"/>
    <col min="12299" max="12544" width="9.140625" style="126"/>
    <col min="12545" max="12545" width="15" style="126" customWidth="1"/>
    <col min="12546" max="12546" width="13.140625" style="126" customWidth="1"/>
    <col min="12547" max="12547" width="48.7109375" style="126" customWidth="1"/>
    <col min="12548" max="12548" width="7.140625" style="126" customWidth="1"/>
    <col min="12549" max="12549" width="9.7109375" style="126" customWidth="1"/>
    <col min="12550" max="12550" width="11.28515625" style="126" customWidth="1"/>
    <col min="12551" max="12551" width="14.7109375" style="126" customWidth="1"/>
    <col min="12552" max="12552" width="10.85546875" style="126" customWidth="1"/>
    <col min="12553" max="12553" width="8" style="126" customWidth="1"/>
    <col min="12554" max="12554" width="6.5703125" style="126" customWidth="1"/>
    <col min="12555" max="12800" width="9.140625" style="126"/>
    <col min="12801" max="12801" width="15" style="126" customWidth="1"/>
    <col min="12802" max="12802" width="13.140625" style="126" customWidth="1"/>
    <col min="12803" max="12803" width="48.7109375" style="126" customWidth="1"/>
    <col min="12804" max="12804" width="7.140625" style="126" customWidth="1"/>
    <col min="12805" max="12805" width="9.7109375" style="126" customWidth="1"/>
    <col min="12806" max="12806" width="11.28515625" style="126" customWidth="1"/>
    <col min="12807" max="12807" width="14.7109375" style="126" customWidth="1"/>
    <col min="12808" max="12808" width="10.85546875" style="126" customWidth="1"/>
    <col min="12809" max="12809" width="8" style="126" customWidth="1"/>
    <col min="12810" max="12810" width="6.5703125" style="126" customWidth="1"/>
    <col min="12811" max="13056" width="9.140625" style="126"/>
    <col min="13057" max="13057" width="15" style="126" customWidth="1"/>
    <col min="13058" max="13058" width="13.140625" style="126" customWidth="1"/>
    <col min="13059" max="13059" width="48.7109375" style="126" customWidth="1"/>
    <col min="13060" max="13060" width="7.140625" style="126" customWidth="1"/>
    <col min="13061" max="13061" width="9.7109375" style="126" customWidth="1"/>
    <col min="13062" max="13062" width="11.28515625" style="126" customWidth="1"/>
    <col min="13063" max="13063" width="14.7109375" style="126" customWidth="1"/>
    <col min="13064" max="13064" width="10.85546875" style="126" customWidth="1"/>
    <col min="13065" max="13065" width="8" style="126" customWidth="1"/>
    <col min="13066" max="13066" width="6.5703125" style="126" customWidth="1"/>
    <col min="13067" max="13312" width="9.140625" style="126"/>
    <col min="13313" max="13313" width="15" style="126" customWidth="1"/>
    <col min="13314" max="13314" width="13.140625" style="126" customWidth="1"/>
    <col min="13315" max="13315" width="48.7109375" style="126" customWidth="1"/>
    <col min="13316" max="13316" width="7.140625" style="126" customWidth="1"/>
    <col min="13317" max="13317" width="9.7109375" style="126" customWidth="1"/>
    <col min="13318" max="13318" width="11.28515625" style="126" customWidth="1"/>
    <col min="13319" max="13319" width="14.7109375" style="126" customWidth="1"/>
    <col min="13320" max="13320" width="10.85546875" style="126" customWidth="1"/>
    <col min="13321" max="13321" width="8" style="126" customWidth="1"/>
    <col min="13322" max="13322" width="6.5703125" style="126" customWidth="1"/>
    <col min="13323" max="13568" width="9.140625" style="126"/>
    <col min="13569" max="13569" width="15" style="126" customWidth="1"/>
    <col min="13570" max="13570" width="13.140625" style="126" customWidth="1"/>
    <col min="13571" max="13571" width="48.7109375" style="126" customWidth="1"/>
    <col min="13572" max="13572" width="7.140625" style="126" customWidth="1"/>
    <col min="13573" max="13573" width="9.7109375" style="126" customWidth="1"/>
    <col min="13574" max="13574" width="11.28515625" style="126" customWidth="1"/>
    <col min="13575" max="13575" width="14.7109375" style="126" customWidth="1"/>
    <col min="13576" max="13576" width="10.85546875" style="126" customWidth="1"/>
    <col min="13577" max="13577" width="8" style="126" customWidth="1"/>
    <col min="13578" max="13578" width="6.5703125" style="126" customWidth="1"/>
    <col min="13579" max="13824" width="9.140625" style="126"/>
    <col min="13825" max="13825" width="15" style="126" customWidth="1"/>
    <col min="13826" max="13826" width="13.140625" style="126" customWidth="1"/>
    <col min="13827" max="13827" width="48.7109375" style="126" customWidth="1"/>
    <col min="13828" max="13828" width="7.140625" style="126" customWidth="1"/>
    <col min="13829" max="13829" width="9.7109375" style="126" customWidth="1"/>
    <col min="13830" max="13830" width="11.28515625" style="126" customWidth="1"/>
    <col min="13831" max="13831" width="14.7109375" style="126" customWidth="1"/>
    <col min="13832" max="13832" width="10.85546875" style="126" customWidth="1"/>
    <col min="13833" max="13833" width="8" style="126" customWidth="1"/>
    <col min="13834" max="13834" width="6.5703125" style="126" customWidth="1"/>
    <col min="13835" max="14080" width="9.140625" style="126"/>
    <col min="14081" max="14081" width="15" style="126" customWidth="1"/>
    <col min="14082" max="14082" width="13.140625" style="126" customWidth="1"/>
    <col min="14083" max="14083" width="48.7109375" style="126" customWidth="1"/>
    <col min="14084" max="14084" width="7.140625" style="126" customWidth="1"/>
    <col min="14085" max="14085" width="9.7109375" style="126" customWidth="1"/>
    <col min="14086" max="14086" width="11.28515625" style="126" customWidth="1"/>
    <col min="14087" max="14087" width="14.7109375" style="126" customWidth="1"/>
    <col min="14088" max="14088" width="10.85546875" style="126" customWidth="1"/>
    <col min="14089" max="14089" width="8" style="126" customWidth="1"/>
    <col min="14090" max="14090" width="6.5703125" style="126" customWidth="1"/>
    <col min="14091" max="14336" width="9.140625" style="126"/>
    <col min="14337" max="14337" width="15" style="126" customWidth="1"/>
    <col min="14338" max="14338" width="13.140625" style="126" customWidth="1"/>
    <col min="14339" max="14339" width="48.7109375" style="126" customWidth="1"/>
    <col min="14340" max="14340" width="7.140625" style="126" customWidth="1"/>
    <col min="14341" max="14341" width="9.7109375" style="126" customWidth="1"/>
    <col min="14342" max="14342" width="11.28515625" style="126" customWidth="1"/>
    <col min="14343" max="14343" width="14.7109375" style="126" customWidth="1"/>
    <col min="14344" max="14344" width="10.85546875" style="126" customWidth="1"/>
    <col min="14345" max="14345" width="8" style="126" customWidth="1"/>
    <col min="14346" max="14346" width="6.5703125" style="126" customWidth="1"/>
    <col min="14347" max="14592" width="9.140625" style="126"/>
    <col min="14593" max="14593" width="15" style="126" customWidth="1"/>
    <col min="14594" max="14594" width="13.140625" style="126" customWidth="1"/>
    <col min="14595" max="14595" width="48.7109375" style="126" customWidth="1"/>
    <col min="14596" max="14596" width="7.140625" style="126" customWidth="1"/>
    <col min="14597" max="14597" width="9.7109375" style="126" customWidth="1"/>
    <col min="14598" max="14598" width="11.28515625" style="126" customWidth="1"/>
    <col min="14599" max="14599" width="14.7109375" style="126" customWidth="1"/>
    <col min="14600" max="14600" width="10.85546875" style="126" customWidth="1"/>
    <col min="14601" max="14601" width="8" style="126" customWidth="1"/>
    <col min="14602" max="14602" width="6.5703125" style="126" customWidth="1"/>
    <col min="14603" max="14848" width="9.140625" style="126"/>
    <col min="14849" max="14849" width="15" style="126" customWidth="1"/>
    <col min="14850" max="14850" width="13.140625" style="126" customWidth="1"/>
    <col min="14851" max="14851" width="48.7109375" style="126" customWidth="1"/>
    <col min="14852" max="14852" width="7.140625" style="126" customWidth="1"/>
    <col min="14853" max="14853" width="9.7109375" style="126" customWidth="1"/>
    <col min="14854" max="14854" width="11.28515625" style="126" customWidth="1"/>
    <col min="14855" max="14855" width="14.7109375" style="126" customWidth="1"/>
    <col min="14856" max="14856" width="10.85546875" style="126" customWidth="1"/>
    <col min="14857" max="14857" width="8" style="126" customWidth="1"/>
    <col min="14858" max="14858" width="6.5703125" style="126" customWidth="1"/>
    <col min="14859" max="15104" width="9.140625" style="126"/>
    <col min="15105" max="15105" width="15" style="126" customWidth="1"/>
    <col min="15106" max="15106" width="13.140625" style="126" customWidth="1"/>
    <col min="15107" max="15107" width="48.7109375" style="126" customWidth="1"/>
    <col min="15108" max="15108" width="7.140625" style="126" customWidth="1"/>
    <col min="15109" max="15109" width="9.7109375" style="126" customWidth="1"/>
    <col min="15110" max="15110" width="11.28515625" style="126" customWidth="1"/>
    <col min="15111" max="15111" width="14.7109375" style="126" customWidth="1"/>
    <col min="15112" max="15112" width="10.85546875" style="126" customWidth="1"/>
    <col min="15113" max="15113" width="8" style="126" customWidth="1"/>
    <col min="15114" max="15114" width="6.5703125" style="126" customWidth="1"/>
    <col min="15115" max="15360" width="9.140625" style="126"/>
    <col min="15361" max="15361" width="15" style="126" customWidth="1"/>
    <col min="15362" max="15362" width="13.140625" style="126" customWidth="1"/>
    <col min="15363" max="15363" width="48.7109375" style="126" customWidth="1"/>
    <col min="15364" max="15364" width="7.140625" style="126" customWidth="1"/>
    <col min="15365" max="15365" width="9.7109375" style="126" customWidth="1"/>
    <col min="15366" max="15366" width="11.28515625" style="126" customWidth="1"/>
    <col min="15367" max="15367" width="14.7109375" style="126" customWidth="1"/>
    <col min="15368" max="15368" width="10.85546875" style="126" customWidth="1"/>
    <col min="15369" max="15369" width="8" style="126" customWidth="1"/>
    <col min="15370" max="15370" width="6.5703125" style="126" customWidth="1"/>
    <col min="15371" max="15616" width="9.140625" style="126"/>
    <col min="15617" max="15617" width="15" style="126" customWidth="1"/>
    <col min="15618" max="15618" width="13.140625" style="126" customWidth="1"/>
    <col min="15619" max="15619" width="48.7109375" style="126" customWidth="1"/>
    <col min="15620" max="15620" width="7.140625" style="126" customWidth="1"/>
    <col min="15621" max="15621" width="9.7109375" style="126" customWidth="1"/>
    <col min="15622" max="15622" width="11.28515625" style="126" customWidth="1"/>
    <col min="15623" max="15623" width="14.7109375" style="126" customWidth="1"/>
    <col min="15624" max="15624" width="10.85546875" style="126" customWidth="1"/>
    <col min="15625" max="15625" width="8" style="126" customWidth="1"/>
    <col min="15626" max="15626" width="6.5703125" style="126" customWidth="1"/>
    <col min="15627" max="15872" width="9.140625" style="126"/>
    <col min="15873" max="15873" width="15" style="126" customWidth="1"/>
    <col min="15874" max="15874" width="13.140625" style="126" customWidth="1"/>
    <col min="15875" max="15875" width="48.7109375" style="126" customWidth="1"/>
    <col min="15876" max="15876" width="7.140625" style="126" customWidth="1"/>
    <col min="15877" max="15877" width="9.7109375" style="126" customWidth="1"/>
    <col min="15878" max="15878" width="11.28515625" style="126" customWidth="1"/>
    <col min="15879" max="15879" width="14.7109375" style="126" customWidth="1"/>
    <col min="15880" max="15880" width="10.85546875" style="126" customWidth="1"/>
    <col min="15881" max="15881" width="8" style="126" customWidth="1"/>
    <col min="15882" max="15882" width="6.5703125" style="126" customWidth="1"/>
    <col min="15883" max="16128" width="9.140625" style="126"/>
    <col min="16129" max="16129" width="15" style="126" customWidth="1"/>
    <col min="16130" max="16130" width="13.140625" style="126" customWidth="1"/>
    <col min="16131" max="16131" width="48.7109375" style="126" customWidth="1"/>
    <col min="16132" max="16132" width="7.140625" style="126" customWidth="1"/>
    <col min="16133" max="16133" width="9.7109375" style="126" customWidth="1"/>
    <col min="16134" max="16134" width="11.28515625" style="126" customWidth="1"/>
    <col min="16135" max="16135" width="14.7109375" style="126" customWidth="1"/>
    <col min="16136" max="16136" width="10.85546875" style="126" customWidth="1"/>
    <col min="16137" max="16137" width="8" style="126" customWidth="1"/>
    <col min="16138" max="16138" width="6.5703125" style="126" customWidth="1"/>
    <col min="16139" max="16384" width="9.140625" style="126"/>
  </cols>
  <sheetData>
    <row r="6" spans="1:8" ht="15" x14ac:dyDescent="0.25">
      <c r="B6" s="127"/>
    </row>
    <row r="7" spans="1:8" ht="15" x14ac:dyDescent="0.25">
      <c r="A7" s="173" t="s">
        <v>194</v>
      </c>
      <c r="B7" s="173"/>
      <c r="C7" s="173"/>
      <c r="D7" s="173"/>
      <c r="E7" s="173"/>
      <c r="F7" s="173"/>
      <c r="G7" s="174"/>
    </row>
    <row r="8" spans="1:8" x14ac:dyDescent="0.2">
      <c r="B8" s="128"/>
      <c r="C8"/>
      <c r="D8" s="120"/>
      <c r="E8"/>
      <c r="F8"/>
      <c r="G8"/>
    </row>
    <row r="9" spans="1:8" x14ac:dyDescent="0.2">
      <c r="B9" s="131"/>
      <c r="C9" s="130"/>
      <c r="D9" s="130"/>
      <c r="E9" s="130"/>
      <c r="F9" s="130"/>
      <c r="G9"/>
    </row>
    <row r="10" spans="1:8" x14ac:dyDescent="0.2">
      <c r="B10" s="131"/>
      <c r="C10" s="132"/>
      <c r="D10" s="131"/>
      <c r="E10" s="131"/>
      <c r="F10"/>
      <c r="G10"/>
    </row>
    <row r="11" spans="1:8" ht="75" x14ac:dyDescent="0.2">
      <c r="A11" s="133" t="s">
        <v>151</v>
      </c>
      <c r="B11" s="175" t="s">
        <v>116</v>
      </c>
      <c r="C11" s="176"/>
      <c r="D11" s="176"/>
      <c r="E11" s="176"/>
      <c r="F11" s="176"/>
      <c r="G11" s="177"/>
      <c r="H11" s="134"/>
    </row>
    <row r="12" spans="1:8" ht="15" x14ac:dyDescent="0.2">
      <c r="A12" s="135"/>
      <c r="B12" s="135" t="s">
        <v>24</v>
      </c>
      <c r="C12" s="135" t="s">
        <v>2</v>
      </c>
      <c r="D12" s="135" t="s">
        <v>3</v>
      </c>
      <c r="E12" s="135" t="s">
        <v>117</v>
      </c>
      <c r="F12" s="135" t="s">
        <v>118</v>
      </c>
      <c r="G12" s="135" t="s">
        <v>119</v>
      </c>
      <c r="H12" s="134"/>
    </row>
    <row r="13" spans="1:8" ht="24" x14ac:dyDescent="0.2">
      <c r="A13" s="129" t="s">
        <v>113</v>
      </c>
      <c r="B13" s="129" t="s">
        <v>120</v>
      </c>
      <c r="C13" s="136" t="s">
        <v>121</v>
      </c>
      <c r="D13" s="129" t="s">
        <v>122</v>
      </c>
      <c r="E13" s="137">
        <v>1</v>
      </c>
      <c r="F13" s="138">
        <v>355.63</v>
      </c>
      <c r="G13" s="138">
        <f>F13*E13</f>
        <v>355.63</v>
      </c>
      <c r="H13" s="134"/>
    </row>
    <row r="14" spans="1:8" ht="36" x14ac:dyDescent="0.2">
      <c r="A14" s="129" t="s">
        <v>113</v>
      </c>
      <c r="B14" s="129" t="s">
        <v>123</v>
      </c>
      <c r="C14" s="136" t="s">
        <v>124</v>
      </c>
      <c r="D14" s="129" t="s">
        <v>114</v>
      </c>
      <c r="E14" s="137">
        <v>0.6</v>
      </c>
      <c r="F14" s="138">
        <v>2.14</v>
      </c>
      <c r="G14" s="138">
        <f t="shared" ref="G14:G26" si="0">F14*E14</f>
        <v>1.284</v>
      </c>
      <c r="H14" s="134"/>
    </row>
    <row r="15" spans="1:8" ht="36" x14ac:dyDescent="0.2">
      <c r="A15" s="129" t="s">
        <v>113</v>
      </c>
      <c r="B15" s="129" t="s">
        <v>125</v>
      </c>
      <c r="C15" s="136" t="s">
        <v>126</v>
      </c>
      <c r="D15" s="129" t="s">
        <v>122</v>
      </c>
      <c r="E15" s="137">
        <v>25.2</v>
      </c>
      <c r="F15" s="138">
        <v>9.34</v>
      </c>
      <c r="G15" s="138">
        <f t="shared" si="0"/>
        <v>235.36799999999999</v>
      </c>
      <c r="H15" s="134"/>
    </row>
    <row r="16" spans="1:8" ht="36" x14ac:dyDescent="0.2">
      <c r="A16" s="129" t="s">
        <v>113</v>
      </c>
      <c r="B16" s="139">
        <v>5970</v>
      </c>
      <c r="C16" s="136" t="s">
        <v>127</v>
      </c>
      <c r="D16" s="129" t="s">
        <v>128</v>
      </c>
      <c r="E16" s="137">
        <v>14</v>
      </c>
      <c r="F16" s="138">
        <v>47.61</v>
      </c>
      <c r="G16" s="138">
        <f t="shared" si="0"/>
        <v>666.54</v>
      </c>
      <c r="H16" s="134"/>
    </row>
    <row r="17" spans="1:8" x14ac:dyDescent="0.2">
      <c r="A17" s="129" t="s">
        <v>113</v>
      </c>
      <c r="B17" s="129" t="s">
        <v>129</v>
      </c>
      <c r="C17" s="136" t="s">
        <v>130</v>
      </c>
      <c r="D17" s="129" t="s">
        <v>114</v>
      </c>
      <c r="E17" s="137">
        <v>6.15</v>
      </c>
      <c r="F17" s="138">
        <v>14.47</v>
      </c>
      <c r="G17" s="138">
        <f t="shared" si="0"/>
        <v>88.990500000000011</v>
      </c>
      <c r="H17" s="134"/>
    </row>
    <row r="18" spans="1:8" ht="24" x14ac:dyDescent="0.2">
      <c r="A18" s="129" t="s">
        <v>113</v>
      </c>
      <c r="B18" s="129" t="s">
        <v>131</v>
      </c>
      <c r="C18" s="136" t="s">
        <v>132</v>
      </c>
      <c r="D18" s="129" t="s">
        <v>114</v>
      </c>
      <c r="E18" s="137">
        <v>0.5</v>
      </c>
      <c r="F18" s="138">
        <v>14.47</v>
      </c>
      <c r="G18" s="138">
        <f t="shared" si="0"/>
        <v>7.2350000000000003</v>
      </c>
      <c r="H18" s="134"/>
    </row>
    <row r="19" spans="1:8" ht="24" x14ac:dyDescent="0.2">
      <c r="A19" s="129" t="s">
        <v>113</v>
      </c>
      <c r="B19" s="129" t="s">
        <v>133</v>
      </c>
      <c r="C19" s="136" t="s">
        <v>134</v>
      </c>
      <c r="D19" s="129" t="s">
        <v>114</v>
      </c>
      <c r="E19" s="137">
        <v>0.5</v>
      </c>
      <c r="F19" s="138">
        <v>12.23</v>
      </c>
      <c r="G19" s="138">
        <f t="shared" si="0"/>
        <v>6.1150000000000002</v>
      </c>
      <c r="H19" s="134"/>
    </row>
    <row r="20" spans="1:8" x14ac:dyDescent="0.2">
      <c r="A20" s="129" t="s">
        <v>113</v>
      </c>
      <c r="B20" s="129" t="s">
        <v>135</v>
      </c>
      <c r="C20" s="136" t="s">
        <v>136</v>
      </c>
      <c r="D20" s="129" t="s">
        <v>114</v>
      </c>
      <c r="E20" s="137">
        <v>4</v>
      </c>
      <c r="F20" s="138">
        <v>14.47</v>
      </c>
      <c r="G20" s="138">
        <f t="shared" si="0"/>
        <v>57.88</v>
      </c>
      <c r="H20" s="134"/>
    </row>
    <row r="21" spans="1:8" x14ac:dyDescent="0.2">
      <c r="A21" s="129" t="s">
        <v>113</v>
      </c>
      <c r="B21" s="129" t="s">
        <v>137</v>
      </c>
      <c r="C21" s="136" t="s">
        <v>138</v>
      </c>
      <c r="D21" s="129" t="s">
        <v>114</v>
      </c>
      <c r="E21" s="137">
        <v>6.15</v>
      </c>
      <c r="F21" s="138">
        <v>11.1</v>
      </c>
      <c r="G21" s="138">
        <f t="shared" si="0"/>
        <v>68.265000000000001</v>
      </c>
      <c r="H21" s="134"/>
    </row>
    <row r="22" spans="1:8" ht="48" x14ac:dyDescent="0.2">
      <c r="A22" s="129" t="s">
        <v>113</v>
      </c>
      <c r="B22" s="129" t="s">
        <v>139</v>
      </c>
      <c r="C22" s="136" t="s">
        <v>140</v>
      </c>
      <c r="D22" s="129" t="s">
        <v>141</v>
      </c>
      <c r="E22" s="137">
        <v>0.5</v>
      </c>
      <c r="F22" s="138">
        <v>1.22</v>
      </c>
      <c r="G22" s="138">
        <f t="shared" si="0"/>
        <v>0.61</v>
      </c>
      <c r="H22" s="134"/>
    </row>
    <row r="23" spans="1:8" x14ac:dyDescent="0.2">
      <c r="A23" s="129" t="s">
        <v>115</v>
      </c>
      <c r="B23" s="129" t="s">
        <v>143</v>
      </c>
      <c r="C23" s="136" t="s">
        <v>144</v>
      </c>
      <c r="D23" s="129" t="s">
        <v>142</v>
      </c>
      <c r="E23" s="137">
        <v>10</v>
      </c>
      <c r="F23" s="138">
        <v>4.3600000000000003</v>
      </c>
      <c r="G23" s="138">
        <f t="shared" si="0"/>
        <v>43.6</v>
      </c>
      <c r="H23" s="134"/>
    </row>
    <row r="24" spans="1:8" ht="15" x14ac:dyDescent="0.25">
      <c r="A24" s="129" t="s">
        <v>115</v>
      </c>
      <c r="B24" s="129" t="s">
        <v>145</v>
      </c>
      <c r="C24" s="136" t="s">
        <v>146</v>
      </c>
      <c r="D24" s="129" t="s">
        <v>142</v>
      </c>
      <c r="E24" s="137">
        <v>12</v>
      </c>
      <c r="F24" s="138">
        <v>4.8899999999999997</v>
      </c>
      <c r="G24" s="138">
        <f t="shared" si="0"/>
        <v>58.679999999999993</v>
      </c>
      <c r="H24" s="140"/>
    </row>
    <row r="25" spans="1:8" x14ac:dyDescent="0.2">
      <c r="A25" s="129" t="s">
        <v>115</v>
      </c>
      <c r="B25" s="129" t="s">
        <v>147</v>
      </c>
      <c r="C25" s="136" t="s">
        <v>148</v>
      </c>
      <c r="D25" s="129" t="s">
        <v>142</v>
      </c>
      <c r="E25" s="137">
        <v>12</v>
      </c>
      <c r="F25" s="138">
        <v>4.16</v>
      </c>
      <c r="G25" s="138">
        <f t="shared" si="0"/>
        <v>49.92</v>
      </c>
    </row>
    <row r="26" spans="1:8" ht="24" x14ac:dyDescent="0.2">
      <c r="A26" s="129" t="s">
        <v>115</v>
      </c>
      <c r="B26" s="129" t="s">
        <v>149</v>
      </c>
      <c r="C26" s="136" t="s">
        <v>150</v>
      </c>
      <c r="D26" s="129" t="s">
        <v>142</v>
      </c>
      <c r="E26" s="137">
        <v>1.8</v>
      </c>
      <c r="F26" s="138">
        <v>9</v>
      </c>
      <c r="G26" s="138">
        <f t="shared" si="0"/>
        <v>16.2</v>
      </c>
    </row>
    <row r="27" spans="1:8" ht="15" x14ac:dyDescent="0.25">
      <c r="A27" s="141"/>
      <c r="B27" s="172" t="s">
        <v>6</v>
      </c>
      <c r="C27" s="172"/>
      <c r="D27" s="172"/>
      <c r="E27" s="172"/>
      <c r="F27" s="172"/>
      <c r="G27" s="142">
        <f>SUM(G13:G26)</f>
        <v>1656.3175000000001</v>
      </c>
    </row>
    <row r="30" spans="1:8" ht="15" x14ac:dyDescent="0.2">
      <c r="B30"/>
      <c r="C30" s="46" t="s">
        <v>89</v>
      </c>
      <c r="D30"/>
    </row>
    <row r="31" spans="1:8" ht="15" x14ac:dyDescent="0.2">
      <c r="B31"/>
      <c r="C31" s="47" t="s">
        <v>90</v>
      </c>
      <c r="D31"/>
    </row>
  </sheetData>
  <mergeCells count="3">
    <mergeCell ref="B27:F27"/>
    <mergeCell ref="A7:G7"/>
    <mergeCell ref="B11:G11"/>
  </mergeCells>
  <conditionalFormatting sqref="B10:E10 B9">
    <cfRule type="expression" dxfId="3" priority="11" stopIfTrue="1">
      <formula>AND($B9&lt;&gt;"COMPOSICAO",$B9&lt;&gt;"INSUMO",$B9&lt;&gt;"")</formula>
    </cfRule>
    <cfRule type="expression" dxfId="2" priority="12" stopIfTrue="1">
      <formula>AND(OR($B9="COMPOSICAO",$B9="INSUMO",$B9&lt;&gt;""),$B9&lt;&gt;"")</formula>
    </cfRule>
  </conditionalFormatting>
  <conditionalFormatting sqref="A13:E26">
    <cfRule type="expression" dxfId="1" priority="9" stopIfTrue="1">
      <formula>AND($A13&lt;&gt;"COMPOSICAO",$A13&lt;&gt;"INSUMO",$A13&lt;&gt;"")</formula>
    </cfRule>
    <cfRule type="expression" dxfId="0" priority="10" stopIfTrue="1">
      <formula>AND(OR($A13="COMPOSICAO",$A13="INSUMO",$A13&lt;&gt;""),$A13&lt;&gt;"")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75" orientation="portrait" horizontalDpi="4294967292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PLANILHA ORÇAMENTARIA</vt:lpstr>
      <vt:lpstr>MEMORIAL DE CALCULO</vt:lpstr>
      <vt:lpstr>CRONO</vt:lpstr>
      <vt:lpstr>Composição</vt:lpstr>
      <vt:lpstr>Composição!Area_de_impressao</vt:lpstr>
      <vt:lpstr>CRONO!Area_de_impressao</vt:lpstr>
      <vt:lpstr>'MEMORIAL DE CALCULO'!Area_de_impressao</vt:lpstr>
      <vt:lpstr>'PLANILHA ORÇAMENTARIA'!Area_de_impressao</vt:lpstr>
    </vt:vector>
  </TitlesOfParts>
  <Company>Fnde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ticiano</dc:creator>
  <cp:lastModifiedBy>andreia</cp:lastModifiedBy>
  <cp:lastPrinted>2016-06-03T17:41:32Z</cp:lastPrinted>
  <dcterms:created xsi:type="dcterms:W3CDTF">2011-09-14T13:58:48Z</dcterms:created>
  <dcterms:modified xsi:type="dcterms:W3CDTF">2017-02-07T12:34:12Z</dcterms:modified>
</cp:coreProperties>
</file>