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240" windowHeight="12435"/>
  </bookViews>
  <sheets>
    <sheet name="OBRAS " sheetId="1" r:id="rId1"/>
    <sheet name="Plan1" sheetId="2" r:id="rId2"/>
  </sheets>
  <definedNames>
    <definedName name="_xlnm.Print_Area" localSheetId="0">'OBRAS '!$A$1:$S$92</definedName>
    <definedName name="_xlnm.Print_Area" localSheetId="1">Plan1!$A$1:$E$13</definedName>
  </definedNames>
  <calcPr calcId="144525"/>
</workbook>
</file>

<file path=xl/calcChain.xml><?xml version="1.0" encoding="utf-8"?>
<calcChain xmlns="http://schemas.openxmlformats.org/spreadsheetml/2006/main">
  <c r="N59" i="1" l="1"/>
  <c r="P59" i="1" s="1"/>
  <c r="H59" i="1"/>
  <c r="O59" i="1" l="1"/>
  <c r="N15" i="1" l="1"/>
  <c r="P86" i="1" l="1"/>
  <c r="O86" i="1"/>
  <c r="I41" i="1"/>
  <c r="I42" i="1"/>
  <c r="I39" i="1"/>
  <c r="O29" i="1" l="1"/>
  <c r="L15" i="1" l="1"/>
  <c r="L12" i="1"/>
  <c r="P15" i="1" l="1"/>
  <c r="P14" i="1"/>
  <c r="O15" i="1"/>
  <c r="I15" i="1"/>
  <c r="P63" i="1" l="1"/>
  <c r="O63" i="1"/>
  <c r="P64" i="1"/>
  <c r="O64" i="1"/>
  <c r="P65" i="1"/>
  <c r="O65" i="1"/>
  <c r="P78" i="1"/>
  <c r="O78" i="1"/>
  <c r="P77" i="1"/>
  <c r="O77" i="1"/>
  <c r="P76" i="1"/>
  <c r="O76" i="1"/>
  <c r="P74" i="1"/>
  <c r="O74" i="1"/>
  <c r="P73" i="1"/>
  <c r="O73" i="1"/>
  <c r="P71" i="1"/>
  <c r="O71" i="1"/>
  <c r="P70" i="1"/>
  <c r="O70" i="1"/>
  <c r="P69" i="1"/>
  <c r="O69" i="1"/>
  <c r="H73" i="1"/>
  <c r="H78" i="1" l="1"/>
  <c r="H77" i="1"/>
  <c r="H76" i="1"/>
  <c r="I9" i="1" l="1"/>
  <c r="N10" i="1"/>
  <c r="O14" i="1" l="1"/>
  <c r="P81" i="1"/>
  <c r="O81" i="1"/>
  <c r="H81" i="1"/>
  <c r="A69" i="1"/>
  <c r="A70" i="1" s="1"/>
  <c r="A71" i="1" s="1"/>
  <c r="A72" i="1" s="1"/>
  <c r="A73" i="1" s="1"/>
  <c r="A74" i="1" s="1"/>
  <c r="A75" i="1" s="1"/>
  <c r="A76" i="1" s="1"/>
  <c r="A77" i="1" s="1"/>
  <c r="A78" i="1" s="1"/>
  <c r="H74" i="1" l="1"/>
  <c r="N55" i="1" l="1"/>
  <c r="H56" i="1"/>
  <c r="H55" i="1"/>
  <c r="H71" i="1" l="1"/>
  <c r="J92" i="1" l="1"/>
  <c r="H70" i="1" l="1"/>
  <c r="N12" i="1" l="1"/>
  <c r="O12" i="1" s="1"/>
  <c r="H108" i="1"/>
  <c r="H12" i="1" l="1"/>
  <c r="I12" i="1" s="1"/>
  <c r="P39" i="1" l="1"/>
  <c r="H102" i="1" l="1"/>
  <c r="I56" i="1" l="1"/>
  <c r="O55" i="1"/>
  <c r="L55" i="1"/>
  <c r="N9" i="1" l="1"/>
  <c r="N7" i="1" l="1"/>
  <c r="I55" i="1" l="1"/>
  <c r="P42" i="1" l="1"/>
  <c r="O42" i="1"/>
  <c r="L41" i="1"/>
  <c r="N38" i="1"/>
  <c r="N11" i="1" l="1"/>
  <c r="O11" i="1" s="1"/>
  <c r="N20" i="1"/>
  <c r="P20" i="1" s="1"/>
  <c r="N19" i="1"/>
  <c r="P19" i="1" s="1"/>
  <c r="H29" i="1" l="1"/>
  <c r="P41" i="1"/>
  <c r="O41" i="1"/>
  <c r="P40" i="1"/>
  <c r="O40" i="1"/>
  <c r="O39" i="1"/>
  <c r="O38" i="1"/>
  <c r="O37" i="1"/>
  <c r="O28" i="1"/>
  <c r="O49" i="1"/>
  <c r="P38" i="1"/>
  <c r="P37" i="1"/>
  <c r="P28" i="1"/>
  <c r="P29" i="1"/>
  <c r="P49" i="1"/>
  <c r="L40" i="1"/>
  <c r="L39" i="1"/>
  <c r="L38" i="1"/>
  <c r="L37" i="1"/>
  <c r="L28" i="1"/>
  <c r="L29" i="1"/>
  <c r="L49" i="1"/>
  <c r="L20" i="1"/>
  <c r="L21" i="1"/>
  <c r="M21" i="1" s="1"/>
  <c r="L19" i="1"/>
  <c r="H49" i="1"/>
  <c r="O19" i="1"/>
  <c r="O20" i="1"/>
  <c r="P12" i="1"/>
  <c r="P9" i="1"/>
  <c r="P10" i="1"/>
  <c r="P11" i="1"/>
  <c r="P13" i="1"/>
  <c r="P48" i="1"/>
  <c r="O48" i="1"/>
  <c r="L8" i="1"/>
  <c r="L9" i="1"/>
  <c r="L10" i="1"/>
  <c r="L11" i="1"/>
  <c r="L48" i="1"/>
  <c r="L7" i="1"/>
  <c r="P8" i="1"/>
  <c r="P7" i="1"/>
  <c r="O10" i="1" l="1"/>
  <c r="O9" i="1"/>
  <c r="O8" i="1"/>
  <c r="O7" i="1"/>
  <c r="O13" i="1"/>
  <c r="I8" i="1"/>
  <c r="I10" i="1"/>
  <c r="I7" i="1"/>
  <c r="N21" i="1" l="1"/>
  <c r="P21" i="1" s="1"/>
  <c r="O21" i="1" l="1"/>
</calcChain>
</file>

<file path=xl/sharedStrings.xml><?xml version="1.0" encoding="utf-8"?>
<sst xmlns="http://schemas.openxmlformats.org/spreadsheetml/2006/main" count="459" uniqueCount="221">
  <si>
    <t>ITEM</t>
  </si>
  <si>
    <t>DESCRIÇÃO DA OBRA</t>
  </si>
  <si>
    <t>CONVÊNIO</t>
  </si>
  <si>
    <t>VIGÊNCIA</t>
  </si>
  <si>
    <t>SITUAÇÃO</t>
  </si>
  <si>
    <t>Pavimentação Avenida Perimetral</t>
  </si>
  <si>
    <t>830035/2016</t>
  </si>
  <si>
    <t>Em execução</t>
  </si>
  <si>
    <t>Ciclovia/ perimetral 2ª etapa</t>
  </si>
  <si>
    <t>837846/2016</t>
  </si>
  <si>
    <t>Pavimentação de Luzimangues</t>
  </si>
  <si>
    <t>818927/2015</t>
  </si>
  <si>
    <t>Centro Olimpico</t>
  </si>
  <si>
    <t>852709/2017</t>
  </si>
  <si>
    <t>Praça do Esporte Vila Operaria</t>
  </si>
  <si>
    <t>850418/2017</t>
  </si>
  <si>
    <t>Biblioteca Municipal</t>
  </si>
  <si>
    <t>853862/2017</t>
  </si>
  <si>
    <t>VALOR DO CONV.</t>
  </si>
  <si>
    <t>OBRAS FISCALIZADAS POR JAMES DEYLAM</t>
  </si>
  <si>
    <t>OBRAS FISCALIZADAS POR JOÃO JOSÉ CASTRO</t>
  </si>
  <si>
    <t>Mercado Municipal 2ª etapa</t>
  </si>
  <si>
    <t>Mercado Municipal 3ª etapa</t>
  </si>
  <si>
    <t>816719/2015</t>
  </si>
  <si>
    <t>825934/2015</t>
  </si>
  <si>
    <t>OBRAS FISCALIZADAS POR GRAZIELA LOPES</t>
  </si>
  <si>
    <t>Orla de Luzimangues</t>
  </si>
  <si>
    <t>859684/2017</t>
  </si>
  <si>
    <t>789144/2013</t>
  </si>
  <si>
    <t>Parque do Guariba 1ª etapa</t>
  </si>
  <si>
    <t>Parque do Guariba 2ª etapa</t>
  </si>
  <si>
    <t>821316/2015</t>
  </si>
  <si>
    <t>834792/2016</t>
  </si>
  <si>
    <t>Praça Nova Capital</t>
  </si>
  <si>
    <t>808481/2014</t>
  </si>
  <si>
    <t>Parque Agropecuário/Remanescente</t>
  </si>
  <si>
    <t>VALOR TOTAL INVESTIDO EM OBRAS</t>
  </si>
  <si>
    <t>877834/2018</t>
  </si>
  <si>
    <t>aguardando autorizo de inicio de obra pela caixa</t>
  </si>
  <si>
    <t>Recapeamento do centro</t>
  </si>
  <si>
    <t>803114/2014</t>
  </si>
  <si>
    <t>OBRAS FISCALIZADAS POR ALISSON</t>
  </si>
  <si>
    <t>Praça de esporte do alto da colina</t>
  </si>
  <si>
    <t>PROCESSO</t>
  </si>
  <si>
    <t>CONTRATO</t>
  </si>
  <si>
    <t>SALDO DE VINGÊNCIA</t>
  </si>
  <si>
    <t>ORDEM DE SERVIÇO</t>
  </si>
  <si>
    <t>VALOR MEDIDO</t>
  </si>
  <si>
    <t>SALDO DO CONTRATO</t>
  </si>
  <si>
    <t>3744/17</t>
  </si>
  <si>
    <t>027/2017</t>
  </si>
  <si>
    <t>1177/17</t>
  </si>
  <si>
    <t>010/2019</t>
  </si>
  <si>
    <t>PROCESSOS EM FASE DE APROVAÇÃO E LICITAÇÃO</t>
  </si>
  <si>
    <t>895344/2019</t>
  </si>
  <si>
    <t>ELABORAÇÃO DE PROJETOS</t>
  </si>
  <si>
    <t>895158/2019</t>
  </si>
  <si>
    <t>Implantação de infraestrutura urbana e revitalização no setor imperial e construção de praças no distrito de luzimangues em Porto Nacional-To.</t>
  </si>
  <si>
    <t>884951/2019</t>
  </si>
  <si>
    <t>LICITAÇÃO PARA CONTRATAÇÃO DE EMPRESA PARA ELABORAÇÃO DOS PROJETOS</t>
  </si>
  <si>
    <t>Recapeamento de ruas e avenidas no municipio de Porto Nacional-To</t>
  </si>
  <si>
    <t>881909/2018</t>
  </si>
  <si>
    <t>Adequação de estradas vicinais IV</t>
  </si>
  <si>
    <t>877711/2018</t>
  </si>
  <si>
    <t>VALOR CONTRATADO.</t>
  </si>
  <si>
    <t>VALOR CONTRA PARTIDA</t>
  </si>
  <si>
    <t>OBRAS FINISA</t>
  </si>
  <si>
    <t>090/2015</t>
  </si>
  <si>
    <t>---</t>
  </si>
  <si>
    <t>046/2018</t>
  </si>
  <si>
    <t>158/2016</t>
  </si>
  <si>
    <t>2016/2016</t>
  </si>
  <si>
    <t>025/2019</t>
  </si>
  <si>
    <t>005/2019</t>
  </si>
  <si>
    <t>029/2019</t>
  </si>
  <si>
    <t>PARALIZADA</t>
  </si>
  <si>
    <t>Pavimentação do Brigadeiro Eduardo Gomes</t>
  </si>
  <si>
    <t>021/2019</t>
  </si>
  <si>
    <t>FONTE 010</t>
  </si>
  <si>
    <t>Paralizada</t>
  </si>
  <si>
    <t>067/2019</t>
  </si>
  <si>
    <t>070/2019</t>
  </si>
  <si>
    <t>012/2019</t>
  </si>
  <si>
    <t>030/2019</t>
  </si>
  <si>
    <t>003/2019</t>
  </si>
  <si>
    <t>Execução do projeto de Reforma da Praça do Mirante;</t>
  </si>
  <si>
    <t>Execução do projeto de Reforma da Praça Irma Edilia</t>
  </si>
  <si>
    <t>Execução do projeto de Reforma da Praça Jardim querido;</t>
  </si>
  <si>
    <t>Execução do projeto de Reforma da Praça Nossa Senhora Aparecida;</t>
  </si>
  <si>
    <t>Execução do projeto de Reforma da Praça Novo Planalto;</t>
  </si>
  <si>
    <t>Execução do projeto de Reforma da Praça Padre Luso</t>
  </si>
  <si>
    <t>Execução do projeto de Reforma da Praça Vila Nova;</t>
  </si>
  <si>
    <t>Execução do projeto de Drenagem e recapeamento do Jardim Brasília e Beira Rio;</t>
  </si>
  <si>
    <t>Execução do projeto de pavimentação com calçadas, drenagem pluvial, sinalização e recapagem com CBUQ no setor vila nova, Setor Novo Horizonte;</t>
  </si>
  <si>
    <t>Execução do projeto de pavimentação com calçadas, drenagem superficial, sinalização e recapagem com CBUQ no setor Novo Planalto e Nacional</t>
  </si>
  <si>
    <t>Execução do projeto de Reforma da Praça Brigadeiro E. Gomes;</t>
  </si>
  <si>
    <t>LOTE I</t>
  </si>
  <si>
    <t>LOTE II</t>
  </si>
  <si>
    <t>LOTE III</t>
  </si>
  <si>
    <t>LOTE IV</t>
  </si>
  <si>
    <t>LOTE V</t>
  </si>
  <si>
    <t>LOTE VI</t>
  </si>
  <si>
    <t>LOTE VII</t>
  </si>
  <si>
    <t>LOTE VIII</t>
  </si>
  <si>
    <t>LOTE IX</t>
  </si>
  <si>
    <t>LOTE X</t>
  </si>
  <si>
    <t>LOTE X1</t>
  </si>
  <si>
    <t>OBRAS DANILO LUZIMANGUES</t>
  </si>
  <si>
    <t>CONCLUIDA</t>
  </si>
  <si>
    <t>EMPRESA CONTRATADA</t>
  </si>
  <si>
    <t>% EXECUTADO</t>
  </si>
  <si>
    <t>MOTIVO</t>
  </si>
  <si>
    <t>Exata Construções</t>
  </si>
  <si>
    <t>VALOR TOTAL</t>
  </si>
  <si>
    <t>Salinas Corp EPP</t>
  </si>
  <si>
    <t>JC Engenharia</t>
  </si>
  <si>
    <t>Norte Engenharia</t>
  </si>
  <si>
    <t>041/2020</t>
  </si>
  <si>
    <t>Construramos</t>
  </si>
  <si>
    <t xml:space="preserve">Drenagem do Guariba e Consorcio </t>
  </si>
  <si>
    <t>Fuso engenharia</t>
  </si>
  <si>
    <t>PC Engenharia</t>
  </si>
  <si>
    <t>Concretiza EIRELI</t>
  </si>
  <si>
    <t>Const. Monte do Carmo</t>
  </si>
  <si>
    <t xml:space="preserve">Tocantins - LTDA </t>
  </si>
  <si>
    <t>Nasa Construtora</t>
  </si>
  <si>
    <t>Tocantins LTDA - ME</t>
  </si>
  <si>
    <t>75/2019</t>
  </si>
  <si>
    <t>397/2018</t>
  </si>
  <si>
    <t>Recapeamento do novo Planalto</t>
  </si>
  <si>
    <t>071/2019</t>
  </si>
  <si>
    <t>Aterro Sanitario</t>
  </si>
  <si>
    <t>Limpeza Urbana</t>
  </si>
  <si>
    <t>Recurso Proprio</t>
  </si>
  <si>
    <t>ULTIMA ATUALIZAÇÃO</t>
  </si>
  <si>
    <t>Concluida</t>
  </si>
  <si>
    <t>Finalizada</t>
  </si>
  <si>
    <t>FISCAL</t>
  </si>
  <si>
    <t>FISCAL DE CONTRATO</t>
  </si>
  <si>
    <t>ALLISSON ANDRÉ</t>
  </si>
  <si>
    <t>FABIO</t>
  </si>
  <si>
    <t>MONICA</t>
  </si>
  <si>
    <t>PAULO HENRIQUE</t>
  </si>
  <si>
    <t>ALISSON</t>
  </si>
  <si>
    <t>IZAIAS</t>
  </si>
  <si>
    <t>JAMES</t>
  </si>
  <si>
    <t>027/207</t>
  </si>
  <si>
    <t>Parque do Guariba (ADITIVO)</t>
  </si>
  <si>
    <t>Obra finalizada com 88% pq a Academia ao Ar Livre foi glosada. O item equivale a 12%do valor da Obra.</t>
  </si>
  <si>
    <t>CYNTHIA</t>
  </si>
  <si>
    <t>OBRAS FISCALIZADAS POR  MÔNICA ARAUJO REIS</t>
  </si>
  <si>
    <t>074/2020</t>
  </si>
  <si>
    <t>861497/2017</t>
  </si>
  <si>
    <t>Contratação de empresa especializada em engenharia, para a execução de obra de pavimentação asfáltica, conforme convênio n° 861497/2017, desenvolvimento da Amazônia - SUDAM e a Prefeitura Municipal de Porto Nacional - TO.</t>
  </si>
  <si>
    <t>RLB CONSTRUÇÕES EIRELI</t>
  </si>
  <si>
    <t>EM EXECUÇÃO</t>
  </si>
  <si>
    <t>096/2020</t>
  </si>
  <si>
    <t xml:space="preserve">Contratação de Empresa Especializada em RevestiMento Primário Para Melhorias de Estradas na Zona Rural do Município de Porto Nacional - TO. </t>
  </si>
  <si>
    <t>L2 PRESTACIONAL LTDA-ME</t>
  </si>
  <si>
    <t xml:space="preserve">OBRAS FISCALIZADAS POR CYNTHIA GOMES </t>
  </si>
  <si>
    <t>038/2020</t>
  </si>
  <si>
    <t>REFORMA DA PRAÇA DO CENTENÁRIO</t>
  </si>
  <si>
    <t>CONSTRUTORA JS EIRELI-ME</t>
  </si>
  <si>
    <t xml:space="preserve">AERÓDROMO </t>
  </si>
  <si>
    <t>021/2020</t>
  </si>
  <si>
    <t>015/2015</t>
  </si>
  <si>
    <t>ROMERITO</t>
  </si>
  <si>
    <t>LOTE</t>
  </si>
  <si>
    <t>OBJETO</t>
  </si>
  <si>
    <t>VALOR</t>
  </si>
  <si>
    <t>FISC. CONTRATO</t>
  </si>
  <si>
    <t>FISC. DE OBRA</t>
  </si>
  <si>
    <t xml:space="preserve">EM EXECUÇÃO </t>
  </si>
  <si>
    <t xml:space="preserve">ROMERITO AVELINO </t>
  </si>
  <si>
    <t xml:space="preserve">SALINA CORP EIRELI - EPP </t>
  </si>
  <si>
    <t>102/2020</t>
  </si>
  <si>
    <t>Pagamento</t>
  </si>
  <si>
    <t xml:space="preserve">SINALIZAÇÃO VIÁRIA </t>
  </si>
  <si>
    <t>AGNELO AVIÕES</t>
  </si>
  <si>
    <t xml:space="preserve">REFORMA DA PRAÇA DA VILA NOVA </t>
  </si>
  <si>
    <t xml:space="preserve">REFORMA DA PRAÇA NOSSA SENHORA APARECIDA </t>
  </si>
  <si>
    <t>JR SOARES COM. DE MAT. DE INFOR. EIRELI</t>
  </si>
  <si>
    <t xml:space="preserve">BF CONSTRUTORA </t>
  </si>
  <si>
    <t>129/2020</t>
  </si>
  <si>
    <t>107/2020</t>
  </si>
  <si>
    <t>104/2020</t>
  </si>
  <si>
    <t xml:space="preserve">PAGAMENTO DA 1 MEDIÇÃO </t>
  </si>
  <si>
    <t>123/2020</t>
  </si>
  <si>
    <t>FINISA</t>
  </si>
  <si>
    <t>SINISA</t>
  </si>
  <si>
    <t>SALINAS</t>
  </si>
  <si>
    <t>103/2020</t>
  </si>
  <si>
    <t>SALINA CORP EIREI - EPP</t>
  </si>
  <si>
    <t>106/2020</t>
  </si>
  <si>
    <t>CONSTRUTORA COSTA JUNIOR
LTDA - EPP</t>
  </si>
  <si>
    <t>OBRAS DE CAIAÇÃO E GUIA (MEIO - FIO)</t>
  </si>
  <si>
    <t>128/2020</t>
  </si>
  <si>
    <t xml:space="preserve">Contratação de Empresa Especializada para prestação de Serviços de Execução e Caiação de Guias (Meio - Fio) em Diversas Ruas e Avenidas Deste Município </t>
  </si>
  <si>
    <t>JR SOARES COM. DE MATERIAL DE INFORMÁTICA EIRELI</t>
  </si>
  <si>
    <t>113/2020</t>
  </si>
  <si>
    <t xml:space="preserve">DOMUS ENGENHARIA </t>
  </si>
  <si>
    <t>114/2020</t>
  </si>
  <si>
    <t>PARALIZADO</t>
  </si>
  <si>
    <t>117/2020</t>
  </si>
  <si>
    <t>101/2020</t>
  </si>
  <si>
    <t>EDIFICAÇÃO NÃO 
INICIADA DEVIDO 
A ORNAMENTAÇÃO 
NATALINA</t>
  </si>
  <si>
    <t>105/2020</t>
  </si>
  <si>
    <t>JC ENGENHARIA LTDA - ME</t>
  </si>
  <si>
    <t>040/2020</t>
  </si>
  <si>
    <t>827393/2016</t>
  </si>
  <si>
    <t>Pavimentação  da Escola Brasil e Nova Pinheiropolis</t>
  </si>
  <si>
    <t>Tapajós Terraplenagem e Pavimentação Ltda</t>
  </si>
  <si>
    <t xml:space="preserve">Inicio de obra </t>
  </si>
  <si>
    <t xml:space="preserve">aguardando incio de obra </t>
  </si>
  <si>
    <t xml:space="preserve">180 dias </t>
  </si>
  <si>
    <t>AGUARDANDO INICIO</t>
  </si>
  <si>
    <t>AGUARDANDO INCIO</t>
  </si>
  <si>
    <r>
      <t xml:space="preserve">Contratação de empresa especializada em engenharia, para a execução de obra de pavimentação asfáltica, conforme convênio n° 861497/2017, desenvolvimento da Amazônia - SUDAM e a Prefeitura Municipal de Porto Nacional - TO. </t>
    </r>
    <r>
      <rPr>
        <b/>
        <sz val="13"/>
        <rFont val="Arial"/>
        <family val="2"/>
      </rPr>
      <t>ADITIVO</t>
    </r>
  </si>
  <si>
    <r>
      <t xml:space="preserve">Implantação asfáltica na avenida marginal sul, contida no perimetro urbano do distrito luzimangues em Porto Nacional-To </t>
    </r>
    <r>
      <rPr>
        <b/>
        <sz val="13"/>
        <color theme="1"/>
        <rFont val="Calibri"/>
        <family val="2"/>
        <scheme val="minor"/>
      </rPr>
      <t>ETAPA 01</t>
    </r>
  </si>
  <si>
    <r>
      <t xml:space="preserve">Implantação asfáltica na avenida marginal sul, contida no perimetro urbano do distrito luzimangues em Porto Nacional-To </t>
    </r>
    <r>
      <rPr>
        <b/>
        <sz val="13"/>
        <color theme="1"/>
        <rFont val="Calibri"/>
        <family val="2"/>
        <scheme val="minor"/>
      </rPr>
      <t>ETAPA 02</t>
    </r>
  </si>
  <si>
    <t xml:space="preserve">OBRAS FISCALIZADAS POR  ROMERITO AVELINO DOS SANTOS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</si>
</sst>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&quot;R$&quot;\ #,##0.00"/>
    <numFmt numFmtId="165" formatCode="_(&quot;R$ &quot;* #,##0.00_);_(&quot;R$ &quot;* \(#,##0.00\);_(&quot;R$ &quot;* &quot;-&quot;??_);_(@_)"/>
    <numFmt numFmtId="166" formatCode="_(* #,##0.00_);_(* \(#,##0.00\);_(* &quot;-&quot;??_);_(@_)"/>
    <numFmt numFmtId="167" formatCode="_-* #,##0.00\ &quot;Esc.&quot;_-;\-* #,##0.00\ &quot;Esc.&quot;_-;_-* &quot;-&quot;??\ &quot;Esc.&quot;_-;_-@_-"/>
    <numFmt numFmtId="168" formatCode="_-* #,##0.00\ _E_s_c_._-;\-* #,##0.00\ _E_s_c_._-;_-* &quot;-&quot;??\ _E_s_c_._-;_-@_-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FF0000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Arial Narrow"/>
      <family val="2"/>
    </font>
    <font>
      <sz val="13"/>
      <color rgb="FFFF0000"/>
      <name val="Calibri"/>
      <family val="2"/>
      <scheme val="minor"/>
    </font>
    <font>
      <sz val="13"/>
      <name val="Calibri"/>
      <family val="2"/>
      <scheme val="minor"/>
    </font>
    <font>
      <sz val="13"/>
      <name val="Arial"/>
      <family val="2"/>
    </font>
    <font>
      <sz val="13"/>
      <name val="Calibri"/>
      <family val="2"/>
    </font>
    <font>
      <b/>
      <sz val="1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</cellStyleXfs>
  <cellXfs count="198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44" fontId="5" fillId="0" borderId="1" xfId="3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/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44" fontId="8" fillId="0" borderId="1" xfId="3" applyFont="1" applyBorder="1" applyAlignment="1">
      <alignment horizontal="center" vertical="center"/>
    </xf>
    <xf numFmtId="44" fontId="8" fillId="0" borderId="1" xfId="3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wrapText="1"/>
    </xf>
    <xf numFmtId="10" fontId="8" fillId="0" borderId="1" xfId="2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4" fontId="7" fillId="4" borderId="1" xfId="0" applyNumberFormat="1" applyFont="1" applyFill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44" fontId="7" fillId="0" borderId="1" xfId="3" applyFont="1" applyBorder="1" applyAlignment="1">
      <alignment horizontal="center" vertical="center"/>
    </xf>
    <xf numFmtId="164" fontId="7" fillId="0" borderId="1" xfId="0" applyNumberFormat="1" applyFont="1" applyBorder="1" applyAlignment="1">
      <alignment horizontal="center" vertical="center"/>
    </xf>
    <xf numFmtId="44" fontId="7" fillId="4" borderId="1" xfId="3" applyFont="1" applyFill="1" applyBorder="1" applyAlignment="1">
      <alignment horizontal="center" vertical="center"/>
    </xf>
    <xf numFmtId="44" fontId="7" fillId="0" borderId="1" xfId="3" applyFont="1" applyBorder="1" applyAlignment="1">
      <alignment horizontal="center"/>
    </xf>
    <xf numFmtId="10" fontId="7" fillId="0" borderId="1" xfId="2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4" fontId="7" fillId="0" borderId="1" xfId="0" applyNumberFormat="1" applyFont="1" applyBorder="1"/>
    <xf numFmtId="0" fontId="10" fillId="0" borderId="0" xfId="0" applyFont="1"/>
    <xf numFmtId="0" fontId="7" fillId="0" borderId="1" xfId="0" applyNumberFormat="1" applyFont="1" applyBorder="1" applyAlignment="1">
      <alignment horizontal="center" vertical="center"/>
    </xf>
    <xf numFmtId="44" fontId="7" fillId="4" borderId="1" xfId="3" quotePrefix="1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44" fontId="7" fillId="0" borderId="1" xfId="3" quotePrefix="1" applyFont="1" applyBorder="1" applyAlignment="1">
      <alignment horizontal="center" vertical="center"/>
    </xf>
    <xf numFmtId="14" fontId="7" fillId="0" borderId="1" xfId="3" quotePrefix="1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44" fontId="7" fillId="0" borderId="1" xfId="3" applyFont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14" fontId="7" fillId="3" borderId="1" xfId="0" applyNumberFormat="1" applyFont="1" applyFill="1" applyBorder="1" applyAlignment="1">
      <alignment vertical="center"/>
    </xf>
    <xf numFmtId="44" fontId="7" fillId="3" borderId="1" xfId="3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4" fontId="7" fillId="3" borderId="1" xfId="0" applyNumberFormat="1" applyFont="1" applyFill="1" applyBorder="1" applyAlignment="1">
      <alignment horizontal="center"/>
    </xf>
    <xf numFmtId="10" fontId="7" fillId="3" borderId="1" xfId="2" applyNumberFormat="1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0" fontId="7" fillId="0" borderId="1" xfId="0" applyFont="1" applyBorder="1"/>
    <xf numFmtId="14" fontId="7" fillId="0" borderId="1" xfId="0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wrapText="1"/>
    </xf>
    <xf numFmtId="14" fontId="7" fillId="0" borderId="1" xfId="0" quotePrefix="1" applyNumberFormat="1" applyFont="1" applyBorder="1" applyAlignment="1">
      <alignment horizontal="center" vertical="center"/>
    </xf>
    <xf numFmtId="164" fontId="7" fillId="0" borderId="1" xfId="3" applyNumberFormat="1" applyFont="1" applyBorder="1" applyAlignment="1">
      <alignment horizontal="center" vertical="center"/>
    </xf>
    <xf numFmtId="4" fontId="7" fillId="0" borderId="1" xfId="0" applyNumberFormat="1" applyFont="1" applyBorder="1" applyAlignment="1">
      <alignment horizontal="center"/>
    </xf>
    <xf numFmtId="0" fontId="8" fillId="4" borderId="1" xfId="0" applyFont="1" applyFill="1" applyBorder="1" applyAlignment="1">
      <alignment horizontal="center" vertical="center"/>
    </xf>
    <xf numFmtId="14" fontId="8" fillId="0" borderId="1" xfId="0" applyNumberFormat="1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vertical="center"/>
    </xf>
    <xf numFmtId="14" fontId="11" fillId="4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Border="1" applyAlignment="1">
      <alignment horizontal="center" vertical="center"/>
    </xf>
    <xf numFmtId="44" fontId="11" fillId="0" borderId="1" xfId="3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44" fontId="11" fillId="4" borderId="1" xfId="3" applyFont="1" applyFill="1" applyBorder="1" applyAlignment="1">
      <alignment horizontal="center" vertical="center"/>
    </xf>
    <xf numFmtId="44" fontId="11" fillId="0" borderId="1" xfId="3" applyFont="1" applyBorder="1" applyAlignment="1">
      <alignment horizontal="center"/>
    </xf>
    <xf numFmtId="10" fontId="11" fillId="0" borderId="1" xfId="2" applyNumberFormat="1" applyFont="1" applyBorder="1" applyAlignment="1">
      <alignment horizont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wrapText="1"/>
    </xf>
    <xf numFmtId="14" fontId="11" fillId="0" borderId="1" xfId="0" applyNumberFormat="1" applyFont="1" applyBorder="1" applyAlignment="1">
      <alignment vertical="center"/>
    </xf>
    <xf numFmtId="10" fontId="11" fillId="0" borderId="1" xfId="2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left" vertical="center"/>
    </xf>
    <xf numFmtId="4" fontId="8" fillId="0" borderId="1" xfId="0" applyNumberFormat="1" applyFont="1" applyBorder="1" applyAlignment="1">
      <alignment horizontal="center"/>
    </xf>
    <xf numFmtId="10" fontId="8" fillId="0" borderId="1" xfId="2" applyNumberFormat="1" applyFont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0" fontId="10" fillId="5" borderId="1" xfId="0" applyFont="1" applyFill="1" applyBorder="1" applyAlignment="1">
      <alignment horizontal="center" vertical="center" wrapText="1"/>
    </xf>
    <xf numFmtId="49" fontId="10" fillId="5" borderId="1" xfId="1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vertical="center"/>
    </xf>
    <xf numFmtId="14" fontId="10" fillId="4" borderId="1" xfId="0" applyNumberFormat="1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vertical="center"/>
    </xf>
    <xf numFmtId="44" fontId="10" fillId="0" borderId="1" xfId="3" applyFont="1" applyBorder="1" applyAlignment="1">
      <alignment horizontal="center" vertical="center"/>
    </xf>
    <xf numFmtId="164" fontId="10" fillId="0" borderId="1" xfId="0" applyNumberFormat="1" applyFont="1" applyBorder="1" applyAlignment="1">
      <alignment horizontal="center" vertical="center"/>
    </xf>
    <xf numFmtId="44" fontId="10" fillId="4" borderId="1" xfId="3" applyFont="1" applyFill="1" applyBorder="1" applyAlignment="1">
      <alignment horizontal="center" vertical="center"/>
    </xf>
    <xf numFmtId="44" fontId="10" fillId="0" borderId="1" xfId="3" applyFont="1" applyBorder="1" applyAlignment="1">
      <alignment horizontal="center"/>
    </xf>
    <xf numFmtId="10" fontId="10" fillId="0" borderId="1" xfId="2" applyNumberFormat="1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14" fontId="11" fillId="0" borderId="1" xfId="0" applyNumberFormat="1" applyFont="1" applyBorder="1"/>
    <xf numFmtId="0" fontId="11" fillId="5" borderId="1" xfId="0" applyFont="1" applyFill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14" fontId="10" fillId="4" borderId="1" xfId="0" applyNumberFormat="1" applyFont="1" applyFill="1" applyBorder="1" applyAlignment="1">
      <alignment horizontal="center"/>
    </xf>
    <xf numFmtId="44" fontId="10" fillId="4" borderId="1" xfId="3" applyFont="1" applyFill="1" applyBorder="1" applyAlignment="1">
      <alignment horizontal="center"/>
    </xf>
    <xf numFmtId="9" fontId="10" fillId="0" borderId="1" xfId="2" applyNumberFormat="1" applyFont="1" applyBorder="1" applyAlignment="1">
      <alignment horizontal="center"/>
    </xf>
    <xf numFmtId="0" fontId="10" fillId="0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0" fillId="0" borderId="1" xfId="0" applyFont="1" applyFill="1" applyBorder="1" applyAlignment="1">
      <alignment vertical="center"/>
    </xf>
    <xf numFmtId="0" fontId="10" fillId="4" borderId="1" xfId="0" applyFont="1" applyFill="1" applyBorder="1" applyAlignment="1">
      <alignment horizontal="center" vertical="center"/>
    </xf>
    <xf numFmtId="14" fontId="10" fillId="0" borderId="1" xfId="0" applyNumberFormat="1" applyFont="1" applyBorder="1" applyAlignment="1">
      <alignment horizontal="left" vertical="center"/>
    </xf>
    <xf numFmtId="164" fontId="10" fillId="0" borderId="1" xfId="3" applyNumberFormat="1" applyFont="1" applyBorder="1" applyAlignment="1">
      <alignment horizontal="center" vertical="center"/>
    </xf>
    <xf numFmtId="14" fontId="10" fillId="0" borderId="1" xfId="0" applyNumberFormat="1" applyFont="1" applyBorder="1"/>
    <xf numFmtId="0" fontId="8" fillId="3" borderId="1" xfId="0" applyFont="1" applyFill="1" applyBorder="1" applyAlignment="1">
      <alignment horizontal="center" vertical="center"/>
    </xf>
    <xf numFmtId="14" fontId="8" fillId="3" borderId="1" xfId="0" applyNumberFormat="1" applyFont="1" applyFill="1" applyBorder="1" applyAlignment="1">
      <alignment horizontal="left" vertical="center"/>
    </xf>
    <xf numFmtId="44" fontId="8" fillId="3" borderId="1" xfId="3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center" vertical="center"/>
    </xf>
    <xf numFmtId="0" fontId="7" fillId="3" borderId="1" xfId="0" applyFont="1" applyFill="1" applyBorder="1"/>
    <xf numFmtId="0" fontId="7" fillId="3" borderId="0" xfId="0" applyFont="1" applyFill="1"/>
    <xf numFmtId="0" fontId="7" fillId="6" borderId="0" xfId="0" applyFont="1" applyFill="1"/>
    <xf numFmtId="0" fontId="11" fillId="0" borderId="10" xfId="0" applyFont="1" applyBorder="1" applyAlignment="1">
      <alignment horizontal="center"/>
    </xf>
    <xf numFmtId="0" fontId="12" fillId="0" borderId="1" xfId="0" applyFont="1" applyBorder="1" applyAlignment="1"/>
    <xf numFmtId="0" fontId="12" fillId="0" borderId="1" xfId="0" applyFont="1" applyBorder="1" applyAlignment="1">
      <alignment horizontal="justify"/>
    </xf>
    <xf numFmtId="14" fontId="11" fillId="4" borderId="10" xfId="0" applyNumberFormat="1" applyFont="1" applyFill="1" applyBorder="1" applyAlignment="1">
      <alignment horizontal="center"/>
    </xf>
    <xf numFmtId="164" fontId="13" fillId="0" borderId="1" xfId="4" applyNumberFormat="1" applyFont="1" applyBorder="1" applyAlignment="1" applyProtection="1">
      <alignment wrapText="1"/>
      <protection locked="0"/>
    </xf>
    <xf numFmtId="164" fontId="13" fillId="4" borderId="1" xfId="4" applyNumberFormat="1" applyFont="1" applyFill="1" applyBorder="1" applyAlignment="1" applyProtection="1">
      <alignment wrapText="1"/>
      <protection locked="0"/>
    </xf>
    <xf numFmtId="10" fontId="11" fillId="0" borderId="10" xfId="2" applyNumberFormat="1" applyFont="1" applyBorder="1" applyAlignment="1">
      <alignment horizontal="center"/>
    </xf>
    <xf numFmtId="0" fontId="11" fillId="0" borderId="10" xfId="0" applyFont="1" applyBorder="1" applyAlignment="1">
      <alignment horizontal="center" wrapText="1"/>
    </xf>
    <xf numFmtId="0" fontId="11" fillId="0" borderId="0" xfId="0" applyFont="1"/>
    <xf numFmtId="10" fontId="7" fillId="0" borderId="1" xfId="2" applyNumberFormat="1" applyFont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 wrapText="1"/>
    </xf>
    <xf numFmtId="0" fontId="7" fillId="4" borderId="1" xfId="0" quotePrefix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wrapText="1"/>
    </xf>
    <xf numFmtId="44" fontId="7" fillId="5" borderId="1" xfId="3" applyFont="1" applyFill="1" applyBorder="1" applyAlignment="1">
      <alignment horizontal="center" vertical="center"/>
    </xf>
    <xf numFmtId="164" fontId="7" fillId="5" borderId="1" xfId="0" applyNumberFormat="1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44" fontId="7" fillId="0" borderId="1" xfId="3" applyFont="1" applyBorder="1" applyAlignment="1">
      <alignment vertical="center"/>
    </xf>
    <xf numFmtId="44" fontId="7" fillId="0" borderId="1" xfId="3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10" fontId="7" fillId="0" borderId="1" xfId="2" applyNumberFormat="1" applyFont="1" applyFill="1" applyBorder="1" applyAlignment="1">
      <alignment horizontal="center"/>
    </xf>
    <xf numFmtId="44" fontId="7" fillId="0" borderId="1" xfId="0" applyNumberFormat="1" applyFont="1" applyFill="1" applyBorder="1" applyAlignment="1">
      <alignment horizontal="center"/>
    </xf>
    <xf numFmtId="14" fontId="8" fillId="0" borderId="1" xfId="0" applyNumberFormat="1" applyFont="1" applyBorder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14" fontId="7" fillId="0" borderId="0" xfId="0" applyNumberFormat="1" applyFont="1" applyAlignment="1">
      <alignment horizontal="center" vertical="center"/>
    </xf>
    <xf numFmtId="14" fontId="7" fillId="0" borderId="0" xfId="0" applyNumberFormat="1" applyFont="1" applyAlignment="1">
      <alignment vertical="center"/>
    </xf>
    <xf numFmtId="44" fontId="7" fillId="0" borderId="0" xfId="3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4" fontId="7" fillId="0" borderId="0" xfId="0" applyNumberFormat="1" applyFont="1" applyAlignment="1">
      <alignment horizontal="center"/>
    </xf>
    <xf numFmtId="10" fontId="7" fillId="0" borderId="0" xfId="2" applyNumberFormat="1" applyFont="1" applyAlignment="1">
      <alignment horizontal="center"/>
    </xf>
    <xf numFmtId="0" fontId="9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center" wrapText="1"/>
    </xf>
    <xf numFmtId="164" fontId="7" fillId="3" borderId="1" xfId="0" applyNumberFormat="1" applyFont="1" applyFill="1" applyBorder="1" applyAlignment="1">
      <alignment vertical="center" wrapText="1"/>
    </xf>
    <xf numFmtId="164" fontId="8" fillId="0" borderId="1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164" fontId="10" fillId="0" borderId="1" xfId="0" applyNumberFormat="1" applyFont="1" applyBorder="1" applyAlignment="1">
      <alignment vertical="center" wrapText="1"/>
    </xf>
    <xf numFmtId="164" fontId="11" fillId="0" borderId="1" xfId="0" applyNumberFormat="1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164" fontId="8" fillId="3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horizontal="center" vertical="center" wrapText="1"/>
    </xf>
    <xf numFmtId="164" fontId="7" fillId="5" borderId="1" xfId="0" applyNumberFormat="1" applyFont="1" applyFill="1" applyBorder="1" applyAlignment="1">
      <alignment vertical="center" wrapText="1"/>
    </xf>
    <xf numFmtId="164" fontId="7" fillId="0" borderId="0" xfId="0" applyNumberFormat="1" applyFont="1" applyAlignment="1">
      <alignment vertical="center" wrapText="1"/>
    </xf>
    <xf numFmtId="14" fontId="7" fillId="0" borderId="0" xfId="0" applyNumberFormat="1" applyFont="1" applyAlignment="1">
      <alignment vertical="center" wrapText="1"/>
    </xf>
    <xf numFmtId="0" fontId="11" fillId="3" borderId="10" xfId="0" applyFont="1" applyFill="1" applyBorder="1" applyAlignment="1">
      <alignment horizontal="center"/>
    </xf>
    <xf numFmtId="0" fontId="12" fillId="3" borderId="1" xfId="0" applyFont="1" applyFill="1" applyBorder="1" applyAlignment="1"/>
    <xf numFmtId="0" fontId="12" fillId="3" borderId="1" xfId="0" applyFont="1" applyFill="1" applyBorder="1" applyAlignment="1">
      <alignment horizontal="justify"/>
    </xf>
    <xf numFmtId="0" fontId="12" fillId="3" borderId="1" xfId="0" applyFont="1" applyFill="1" applyBorder="1" applyAlignment="1">
      <alignment horizontal="center" vertical="center" wrapText="1"/>
    </xf>
    <xf numFmtId="14" fontId="11" fillId="3" borderId="10" xfId="0" applyNumberFormat="1" applyFont="1" applyFill="1" applyBorder="1" applyAlignment="1">
      <alignment horizontal="center"/>
    </xf>
    <xf numFmtId="1" fontId="7" fillId="3" borderId="1" xfId="0" applyNumberFormat="1" applyFont="1" applyFill="1" applyBorder="1" applyAlignment="1">
      <alignment horizontal="center" vertical="center"/>
    </xf>
    <xf numFmtId="10" fontId="7" fillId="3" borderId="1" xfId="2" applyNumberFormat="1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wrapText="1"/>
    </xf>
    <xf numFmtId="14" fontId="7" fillId="3" borderId="1" xfId="0" applyNumberFormat="1" applyFont="1" applyFill="1" applyBorder="1"/>
    <xf numFmtId="14" fontId="7" fillId="0" borderId="1" xfId="0" applyNumberFormat="1" applyFont="1" applyBorder="1" applyAlignment="1">
      <alignment horizontal="right" vertical="center" wrapText="1"/>
    </xf>
    <xf numFmtId="0" fontId="7" fillId="6" borderId="4" xfId="0" applyFont="1" applyFill="1" applyBorder="1" applyAlignment="1">
      <alignment horizontal="center"/>
    </xf>
    <xf numFmtId="0" fontId="7" fillId="6" borderId="7" xfId="0" applyFont="1" applyFill="1" applyBorder="1" applyAlignment="1">
      <alignment horizontal="center"/>
    </xf>
    <xf numFmtId="0" fontId="7" fillId="6" borderId="3" xfId="0" applyFont="1" applyFill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7" fillId="2" borderId="4" xfId="0" applyFont="1" applyFill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7" fillId="2" borderId="3" xfId="0" applyFont="1" applyFill="1" applyBorder="1" applyAlignment="1">
      <alignment horizontal="center"/>
    </xf>
    <xf numFmtId="0" fontId="8" fillId="2" borderId="4" xfId="0" applyFont="1" applyFill="1" applyBorder="1" applyAlignment="1">
      <alignment horizontal="center"/>
    </xf>
    <xf numFmtId="0" fontId="8" fillId="2" borderId="7" xfId="0" applyFont="1" applyFill="1" applyBorder="1" applyAlignment="1">
      <alignment horizontal="center"/>
    </xf>
    <xf numFmtId="0" fontId="8" fillId="2" borderId="3" xfId="0" applyFont="1" applyFill="1" applyBorder="1" applyAlignment="1">
      <alignment horizontal="center"/>
    </xf>
    <xf numFmtId="0" fontId="8" fillId="6" borderId="4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2" borderId="1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</cellXfs>
  <cellStyles count="15">
    <cellStyle name="Moeda" xfId="3" builtinId="4"/>
    <cellStyle name="Moeda 2" xfId="6"/>
    <cellStyle name="Moeda 2 2" xfId="13"/>
    <cellStyle name="Moeda 3" xfId="9"/>
    <cellStyle name="Moeda 4" xfId="4"/>
    <cellStyle name="Normal" xfId="0" builtinId="0"/>
    <cellStyle name="Normal 2" xfId="12"/>
    <cellStyle name="Normal 3" xfId="8"/>
    <cellStyle name="Porcentagem" xfId="2" builtinId="5"/>
    <cellStyle name="Porcentagem 2" xfId="10"/>
    <cellStyle name="Porcentagem 3" xfId="5"/>
    <cellStyle name="Vírgula" xfId="1" builtinId="3"/>
    <cellStyle name="Vírgula 2" xfId="7"/>
    <cellStyle name="Vírgula 2 2" xfId="14"/>
    <cellStyle name="Vírgula 3" xfId="11"/>
  </cellStyles>
  <dxfs count="0"/>
  <tableStyles count="1" defaultTableStyle="TableStyleMedium2" defaultPivotStyle="PivotStyleLight16">
    <tableStyle name="Estilo de Tabela Dinâmica 1" table="0" count="0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2142183</xdr:colOff>
      <xdr:row>2</xdr:row>
      <xdr:rowOff>17957</xdr:rowOff>
    </xdr:from>
    <xdr:ext cx="3519042" cy="752475"/>
    <xdr:pic>
      <xdr:nvPicPr>
        <xdr:cNvPr id="2" name="image1.png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683742" y="398957"/>
          <a:ext cx="3519042" cy="752475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8"/>
  <sheetViews>
    <sheetView tabSelected="1" view="pageBreakPreview" topLeftCell="F46" zoomScale="70" zoomScaleNormal="55" zoomScaleSheetLayoutView="70" workbookViewId="0">
      <selection activeCell="N59" sqref="N59"/>
    </sheetView>
  </sheetViews>
  <sheetFormatPr defaultRowHeight="17.25" x14ac:dyDescent="0.3"/>
  <cols>
    <col min="1" max="1" width="7.7109375" style="136" customWidth="1"/>
    <col min="2" max="2" width="17.5703125" style="136" customWidth="1"/>
    <col min="3" max="3" width="17" style="136" bestFit="1" customWidth="1"/>
    <col min="4" max="4" width="17.42578125" style="136" customWidth="1"/>
    <col min="5" max="5" width="53.28515625" style="137" customWidth="1"/>
    <col min="6" max="6" width="34.5703125" style="157" customWidth="1"/>
    <col min="7" max="7" width="16" style="136" customWidth="1"/>
    <col min="8" max="8" width="18.28515625" style="136" bestFit="1" customWidth="1"/>
    <col min="9" max="9" width="21.28515625" style="139" customWidth="1"/>
    <col min="10" max="10" width="32.140625" style="140" bestFit="1" customWidth="1"/>
    <col min="11" max="11" width="20.7109375" style="141" bestFit="1" customWidth="1"/>
    <col min="12" max="12" width="23.7109375" style="141" bestFit="1" customWidth="1"/>
    <col min="13" max="13" width="37" style="140" bestFit="1" customWidth="1"/>
    <col min="14" max="14" width="28.7109375" style="140" bestFit="1" customWidth="1"/>
    <col min="15" max="15" width="36.28515625" style="142" bestFit="1" customWidth="1"/>
    <col min="16" max="16" width="19.140625" style="143" customWidth="1"/>
    <col min="17" max="17" width="26.28515625" style="136" customWidth="1"/>
    <col min="18" max="18" width="26.28515625" style="94" customWidth="1"/>
    <col min="19" max="19" width="35.42578125" style="7" bestFit="1" customWidth="1"/>
    <col min="20" max="16384" width="9.140625" style="7"/>
  </cols>
  <sheetData>
    <row r="1" spans="1:19" x14ac:dyDescent="0.3">
      <c r="A1" s="184"/>
      <c r="B1" s="185"/>
      <c r="C1" s="185"/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6"/>
    </row>
    <row r="2" spans="1:19" x14ac:dyDescent="0.3">
      <c r="A2" s="187"/>
      <c r="B2" s="188"/>
      <c r="C2" s="188"/>
      <c r="D2" s="188"/>
      <c r="E2" s="188"/>
      <c r="F2" s="188"/>
      <c r="G2" s="188"/>
      <c r="H2" s="188"/>
      <c r="I2" s="188"/>
      <c r="J2" s="188"/>
      <c r="K2" s="188"/>
      <c r="L2" s="188"/>
      <c r="M2" s="188"/>
      <c r="N2" s="188"/>
      <c r="O2" s="188"/>
      <c r="P2" s="188"/>
      <c r="Q2" s="188"/>
      <c r="R2" s="188"/>
      <c r="S2" s="189"/>
    </row>
    <row r="3" spans="1:19" x14ac:dyDescent="0.3">
      <c r="A3" s="187"/>
      <c r="B3" s="188"/>
      <c r="C3" s="188"/>
      <c r="D3" s="188"/>
      <c r="E3" s="188"/>
      <c r="F3" s="188"/>
      <c r="G3" s="188"/>
      <c r="H3" s="188"/>
      <c r="I3" s="188"/>
      <c r="J3" s="188"/>
      <c r="K3" s="188"/>
      <c r="L3" s="188"/>
      <c r="M3" s="188"/>
      <c r="N3" s="188"/>
      <c r="O3" s="188"/>
      <c r="P3" s="188"/>
      <c r="Q3" s="188"/>
      <c r="R3" s="188"/>
      <c r="S3" s="189"/>
    </row>
    <row r="4" spans="1:19" ht="64.5" customHeight="1" x14ac:dyDescent="0.3">
      <c r="A4" s="190"/>
      <c r="B4" s="191"/>
      <c r="C4" s="191"/>
      <c r="D4" s="191"/>
      <c r="E4" s="191"/>
      <c r="F4" s="191"/>
      <c r="G4" s="191"/>
      <c r="H4" s="191"/>
      <c r="I4" s="191"/>
      <c r="J4" s="191"/>
      <c r="K4" s="191"/>
      <c r="L4" s="191"/>
      <c r="M4" s="191"/>
      <c r="N4" s="191"/>
      <c r="O4" s="191"/>
      <c r="P4" s="191"/>
      <c r="Q4" s="191"/>
      <c r="R4" s="191"/>
      <c r="S4" s="192"/>
    </row>
    <row r="5" spans="1:19" x14ac:dyDescent="0.3">
      <c r="A5" s="194" t="s">
        <v>19</v>
      </c>
      <c r="B5" s="195"/>
      <c r="C5" s="195"/>
      <c r="D5" s="195"/>
      <c r="E5" s="195"/>
      <c r="F5" s="195"/>
      <c r="G5" s="195"/>
      <c r="H5" s="195"/>
      <c r="I5" s="195"/>
      <c r="J5" s="195"/>
      <c r="K5" s="195"/>
      <c r="L5" s="195"/>
      <c r="M5" s="195"/>
      <c r="N5" s="195"/>
      <c r="O5" s="195"/>
      <c r="P5" s="195"/>
      <c r="Q5" s="196"/>
      <c r="R5" s="193"/>
      <c r="S5" s="193"/>
    </row>
    <row r="6" spans="1:19" ht="43.5" customHeight="1" x14ac:dyDescent="0.3">
      <c r="A6" s="8" t="s">
        <v>0</v>
      </c>
      <c r="B6" s="8" t="s">
        <v>43</v>
      </c>
      <c r="C6" s="8" t="s">
        <v>44</v>
      </c>
      <c r="D6" s="8" t="s">
        <v>2</v>
      </c>
      <c r="E6" s="8" t="s">
        <v>1</v>
      </c>
      <c r="F6" s="9" t="s">
        <v>109</v>
      </c>
      <c r="G6" s="10" t="s">
        <v>46</v>
      </c>
      <c r="H6" s="8" t="s">
        <v>3</v>
      </c>
      <c r="I6" s="11" t="s">
        <v>45</v>
      </c>
      <c r="J6" s="12" t="s">
        <v>18</v>
      </c>
      <c r="K6" s="9" t="s">
        <v>65</v>
      </c>
      <c r="L6" s="9" t="s">
        <v>113</v>
      </c>
      <c r="M6" s="13" t="s">
        <v>64</v>
      </c>
      <c r="N6" s="14" t="s">
        <v>47</v>
      </c>
      <c r="O6" s="15" t="s">
        <v>48</v>
      </c>
      <c r="P6" s="16" t="s">
        <v>110</v>
      </c>
      <c r="Q6" s="8" t="s">
        <v>4</v>
      </c>
      <c r="R6" s="8" t="s">
        <v>111</v>
      </c>
      <c r="S6" s="8" t="s">
        <v>134</v>
      </c>
    </row>
    <row r="7" spans="1:19" s="28" customFormat="1" x14ac:dyDescent="0.3">
      <c r="A7" s="17">
        <v>1</v>
      </c>
      <c r="B7" s="17">
        <v>2017010621</v>
      </c>
      <c r="C7" s="17" t="s">
        <v>69</v>
      </c>
      <c r="D7" s="17" t="s">
        <v>6</v>
      </c>
      <c r="E7" s="18" t="s">
        <v>5</v>
      </c>
      <c r="F7" s="144" t="s">
        <v>112</v>
      </c>
      <c r="G7" s="19">
        <v>43265</v>
      </c>
      <c r="H7" s="19">
        <v>44269</v>
      </c>
      <c r="I7" s="20">
        <f ca="1">H7-TODAY()</f>
        <v>93</v>
      </c>
      <c r="J7" s="21">
        <v>1405775.52</v>
      </c>
      <c r="K7" s="22">
        <v>22575.52</v>
      </c>
      <c r="L7" s="22">
        <f t="shared" ref="L7:L11" si="0">J7+K7</f>
        <v>1428351.04</v>
      </c>
      <c r="M7" s="21">
        <v>1062851.45</v>
      </c>
      <c r="N7" s="23">
        <f>500892.51+113308.09</f>
        <v>614200.6</v>
      </c>
      <c r="O7" s="24">
        <f t="shared" ref="O7:O12" si="1">M7-N7</f>
        <v>448650.85</v>
      </c>
      <c r="P7" s="25">
        <f>N7/M7</f>
        <v>0.57788000383308502</v>
      </c>
      <c r="Q7" s="17" t="s">
        <v>7</v>
      </c>
      <c r="R7" s="26"/>
      <c r="S7" s="27">
        <v>44174</v>
      </c>
    </row>
    <row r="8" spans="1:19" s="28" customFormat="1" x14ac:dyDescent="0.3">
      <c r="A8" s="17">
        <v>2</v>
      </c>
      <c r="B8" s="17">
        <v>2017010621</v>
      </c>
      <c r="C8" s="17" t="s">
        <v>69</v>
      </c>
      <c r="D8" s="17" t="s">
        <v>9</v>
      </c>
      <c r="E8" s="18" t="s">
        <v>8</v>
      </c>
      <c r="F8" s="144" t="s">
        <v>112</v>
      </c>
      <c r="G8" s="19">
        <v>43265</v>
      </c>
      <c r="H8" s="19">
        <v>44269</v>
      </c>
      <c r="I8" s="20">
        <f t="shared" ref="I8:I10" ca="1" si="2">H8-TODAY()</f>
        <v>93</v>
      </c>
      <c r="J8" s="21">
        <v>495200</v>
      </c>
      <c r="K8" s="22">
        <v>2100</v>
      </c>
      <c r="L8" s="22">
        <f t="shared" si="0"/>
        <v>497300</v>
      </c>
      <c r="M8" s="21">
        <v>389555.93</v>
      </c>
      <c r="N8" s="23">
        <v>238028.1</v>
      </c>
      <c r="O8" s="24">
        <f t="shared" si="1"/>
        <v>151527.82999999999</v>
      </c>
      <c r="P8" s="25">
        <f>N8/M8</f>
        <v>0.61102419875882785</v>
      </c>
      <c r="Q8" s="17" t="s">
        <v>7</v>
      </c>
      <c r="R8" s="26"/>
      <c r="S8" s="27">
        <v>44174</v>
      </c>
    </row>
    <row r="9" spans="1:19" s="28" customFormat="1" x14ac:dyDescent="0.3">
      <c r="A9" s="17">
        <v>4</v>
      </c>
      <c r="B9" s="17">
        <v>2019005957</v>
      </c>
      <c r="C9" s="17" t="s">
        <v>72</v>
      </c>
      <c r="D9" s="17" t="s">
        <v>13</v>
      </c>
      <c r="E9" s="18" t="s">
        <v>12</v>
      </c>
      <c r="F9" s="145" t="s">
        <v>114</v>
      </c>
      <c r="G9" s="19">
        <v>43605</v>
      </c>
      <c r="H9" s="19">
        <v>44209</v>
      </c>
      <c r="I9" s="20">
        <f t="shared" ca="1" si="2"/>
        <v>33</v>
      </c>
      <c r="J9" s="21">
        <v>1000000</v>
      </c>
      <c r="K9" s="22">
        <v>25000</v>
      </c>
      <c r="L9" s="22">
        <f t="shared" si="0"/>
        <v>1025000</v>
      </c>
      <c r="M9" s="21">
        <v>996880.64</v>
      </c>
      <c r="N9" s="23">
        <f>518888.35+276099.7+201892.59</f>
        <v>996880.64</v>
      </c>
      <c r="O9" s="24">
        <f t="shared" si="1"/>
        <v>0</v>
      </c>
      <c r="P9" s="25">
        <f t="shared" ref="P9:P13" si="3">N9/M9</f>
        <v>1</v>
      </c>
      <c r="Q9" s="17" t="s">
        <v>135</v>
      </c>
      <c r="R9" s="26"/>
      <c r="S9" s="27">
        <v>44174</v>
      </c>
    </row>
    <row r="10" spans="1:19" s="28" customFormat="1" x14ac:dyDescent="0.3">
      <c r="A10" s="17">
        <v>5</v>
      </c>
      <c r="B10" s="17">
        <v>2019021452</v>
      </c>
      <c r="C10" s="17" t="s">
        <v>73</v>
      </c>
      <c r="D10" s="17" t="s">
        <v>15</v>
      </c>
      <c r="E10" s="18" t="s">
        <v>14</v>
      </c>
      <c r="F10" s="145" t="s">
        <v>114</v>
      </c>
      <c r="G10" s="19">
        <v>43557</v>
      </c>
      <c r="H10" s="19">
        <v>44189</v>
      </c>
      <c r="I10" s="20">
        <f t="shared" ca="1" si="2"/>
        <v>13</v>
      </c>
      <c r="J10" s="21">
        <v>520000</v>
      </c>
      <c r="K10" s="22">
        <v>32500</v>
      </c>
      <c r="L10" s="22">
        <f t="shared" si="0"/>
        <v>552500</v>
      </c>
      <c r="M10" s="21">
        <v>464008.69</v>
      </c>
      <c r="N10" s="23">
        <f>148230.04+100937.25</f>
        <v>249167.29</v>
      </c>
      <c r="O10" s="24">
        <f t="shared" si="1"/>
        <v>214841.4</v>
      </c>
      <c r="P10" s="25">
        <f t="shared" si="3"/>
        <v>0.53698841286787113</v>
      </c>
      <c r="Q10" s="17" t="s">
        <v>7</v>
      </c>
      <c r="R10" s="26"/>
      <c r="S10" s="27">
        <v>44174</v>
      </c>
    </row>
    <row r="11" spans="1:19" s="28" customFormat="1" x14ac:dyDescent="0.3">
      <c r="A11" s="17">
        <v>6</v>
      </c>
      <c r="B11" s="29">
        <v>20180025471</v>
      </c>
      <c r="C11" s="17" t="s">
        <v>74</v>
      </c>
      <c r="D11" s="17" t="s">
        <v>17</v>
      </c>
      <c r="E11" s="18" t="s">
        <v>16</v>
      </c>
      <c r="F11" s="145" t="s">
        <v>115</v>
      </c>
      <c r="G11" s="19">
        <v>43557</v>
      </c>
      <c r="H11" s="19">
        <v>43933</v>
      </c>
      <c r="I11" s="20" t="s">
        <v>108</v>
      </c>
      <c r="J11" s="21">
        <v>368000</v>
      </c>
      <c r="K11" s="22">
        <v>18000</v>
      </c>
      <c r="L11" s="22">
        <f t="shared" si="0"/>
        <v>386000</v>
      </c>
      <c r="M11" s="21">
        <v>332462.27</v>
      </c>
      <c r="N11" s="23">
        <f>M11</f>
        <v>332462.27</v>
      </c>
      <c r="O11" s="24">
        <f t="shared" si="1"/>
        <v>0</v>
      </c>
      <c r="P11" s="25">
        <f t="shared" si="3"/>
        <v>1</v>
      </c>
      <c r="Q11" s="17" t="s">
        <v>135</v>
      </c>
      <c r="R11" s="26"/>
      <c r="S11" s="27">
        <v>44174</v>
      </c>
    </row>
    <row r="12" spans="1:19" s="28" customFormat="1" x14ac:dyDescent="0.3">
      <c r="A12" s="17">
        <v>7</v>
      </c>
      <c r="B12" s="17">
        <v>2019024043</v>
      </c>
      <c r="C12" s="17" t="s">
        <v>117</v>
      </c>
      <c r="D12" s="17" t="s">
        <v>63</v>
      </c>
      <c r="E12" s="18" t="s">
        <v>62</v>
      </c>
      <c r="F12" s="145" t="s">
        <v>116</v>
      </c>
      <c r="G12" s="19">
        <v>44013</v>
      </c>
      <c r="H12" s="19">
        <f>G12+180</f>
        <v>44193</v>
      </c>
      <c r="I12" s="20">
        <f ca="1">H12-TODAY()</f>
        <v>17</v>
      </c>
      <c r="J12" s="21">
        <v>910536.4</v>
      </c>
      <c r="K12" s="22">
        <v>41000</v>
      </c>
      <c r="L12" s="22">
        <f>J12+K12</f>
        <v>951536.4</v>
      </c>
      <c r="M12" s="21">
        <v>937228.29</v>
      </c>
      <c r="N12" s="30">
        <f>190614.73+372816.81</f>
        <v>563431.54</v>
      </c>
      <c r="O12" s="24">
        <f t="shared" si="1"/>
        <v>373796.75</v>
      </c>
      <c r="P12" s="25">
        <f t="shared" si="3"/>
        <v>0.6011678755450286</v>
      </c>
      <c r="Q12" s="17" t="s">
        <v>7</v>
      </c>
      <c r="R12" s="26"/>
      <c r="S12" s="27">
        <v>44174</v>
      </c>
    </row>
    <row r="13" spans="1:19" s="28" customFormat="1" x14ac:dyDescent="0.3">
      <c r="A13" s="17">
        <v>8</v>
      </c>
      <c r="B13" s="17">
        <v>2018019349</v>
      </c>
      <c r="C13" s="17" t="s">
        <v>77</v>
      </c>
      <c r="D13" s="17" t="s">
        <v>78</v>
      </c>
      <c r="E13" s="18" t="s">
        <v>76</v>
      </c>
      <c r="F13" s="145" t="s">
        <v>118</v>
      </c>
      <c r="G13" s="19">
        <v>43626</v>
      </c>
      <c r="H13" s="31" t="s">
        <v>75</v>
      </c>
      <c r="I13" s="20"/>
      <c r="J13" s="32" t="s">
        <v>133</v>
      </c>
      <c r="K13" s="32" t="s">
        <v>133</v>
      </c>
      <c r="L13" s="32"/>
      <c r="M13" s="21">
        <v>304000</v>
      </c>
      <c r="N13" s="23">
        <v>187490.27</v>
      </c>
      <c r="O13" s="24">
        <f>M13-N13</f>
        <v>116509.73000000001</v>
      </c>
      <c r="P13" s="25">
        <f t="shared" si="3"/>
        <v>0.61674430921052625</v>
      </c>
      <c r="Q13" s="17" t="s">
        <v>7</v>
      </c>
      <c r="R13" s="26"/>
      <c r="S13" s="27">
        <v>44174</v>
      </c>
    </row>
    <row r="14" spans="1:19" s="28" customFormat="1" x14ac:dyDescent="0.3">
      <c r="A14" s="17">
        <v>9</v>
      </c>
      <c r="B14" s="17">
        <v>2019010749</v>
      </c>
      <c r="C14" s="17" t="s">
        <v>80</v>
      </c>
      <c r="D14" s="17" t="s">
        <v>78</v>
      </c>
      <c r="E14" s="18" t="s">
        <v>119</v>
      </c>
      <c r="F14" s="145" t="s">
        <v>118</v>
      </c>
      <c r="G14" s="19">
        <v>43837</v>
      </c>
      <c r="H14" s="19">
        <v>44172</v>
      </c>
      <c r="I14" s="20" t="s">
        <v>108</v>
      </c>
      <c r="J14" s="32" t="s">
        <v>133</v>
      </c>
      <c r="K14" s="32" t="s">
        <v>133</v>
      </c>
      <c r="L14" s="33"/>
      <c r="M14" s="21">
        <v>241899.17</v>
      </c>
      <c r="N14" s="23">
        <v>241899.17</v>
      </c>
      <c r="O14" s="24">
        <f>M14-N14</f>
        <v>0</v>
      </c>
      <c r="P14" s="25">
        <f>N14/M14</f>
        <v>1</v>
      </c>
      <c r="Q14" s="17" t="s">
        <v>135</v>
      </c>
      <c r="R14" s="26"/>
      <c r="S14" s="27">
        <v>44174</v>
      </c>
    </row>
    <row r="15" spans="1:19" ht="34.5" x14ac:dyDescent="0.3">
      <c r="A15" s="17">
        <v>10</v>
      </c>
      <c r="B15" s="17">
        <v>2019022048</v>
      </c>
      <c r="C15" s="17" t="s">
        <v>208</v>
      </c>
      <c r="D15" s="17" t="s">
        <v>209</v>
      </c>
      <c r="E15" s="18" t="s">
        <v>210</v>
      </c>
      <c r="F15" s="34" t="s">
        <v>211</v>
      </c>
      <c r="G15" s="19">
        <v>43961</v>
      </c>
      <c r="H15" s="19">
        <v>44327</v>
      </c>
      <c r="I15" s="20">
        <f ca="1">H15-TODAY()</f>
        <v>151</v>
      </c>
      <c r="J15" s="21">
        <v>1260836.02</v>
      </c>
      <c r="K15" s="35">
        <v>12608.36</v>
      </c>
      <c r="L15" s="22">
        <f>J15+K15</f>
        <v>1273444.3800000001</v>
      </c>
      <c r="M15" s="21">
        <v>1209836.1000000001</v>
      </c>
      <c r="N15" s="23">
        <f>302791.44+183430+80920.85</f>
        <v>567142.29</v>
      </c>
      <c r="O15" s="24">
        <f>M15-N15</f>
        <v>642693.81000000006</v>
      </c>
      <c r="P15" s="25">
        <f>N15/M15</f>
        <v>0.4687761342218173</v>
      </c>
      <c r="Q15" s="17" t="s">
        <v>7</v>
      </c>
      <c r="R15" s="26"/>
      <c r="S15" s="27">
        <v>44174</v>
      </c>
    </row>
    <row r="16" spans="1:19" x14ac:dyDescent="0.3">
      <c r="A16" s="36"/>
      <c r="B16" s="36"/>
      <c r="C16" s="36"/>
      <c r="D16" s="36"/>
      <c r="E16" s="37"/>
      <c r="F16" s="146"/>
      <c r="G16" s="36"/>
      <c r="H16" s="36"/>
      <c r="I16" s="38"/>
      <c r="J16" s="39"/>
      <c r="K16" s="40"/>
      <c r="L16" s="40"/>
      <c r="M16" s="39"/>
      <c r="N16" s="39"/>
      <c r="O16" s="41"/>
      <c r="P16" s="42"/>
      <c r="Q16" s="36"/>
      <c r="R16" s="43"/>
      <c r="S16" s="43"/>
    </row>
    <row r="17" spans="1:19" hidden="1" x14ac:dyDescent="0.3">
      <c r="A17" s="175" t="s">
        <v>20</v>
      </c>
      <c r="B17" s="176"/>
      <c r="C17" s="176"/>
      <c r="D17" s="176"/>
      <c r="E17" s="176"/>
      <c r="F17" s="176"/>
      <c r="G17" s="176"/>
      <c r="H17" s="176"/>
      <c r="I17" s="176"/>
      <c r="J17" s="176"/>
      <c r="K17" s="176"/>
      <c r="L17" s="176"/>
      <c r="M17" s="176"/>
      <c r="N17" s="176"/>
      <c r="O17" s="176"/>
      <c r="P17" s="176"/>
      <c r="Q17" s="176"/>
      <c r="R17" s="177"/>
      <c r="S17" s="44"/>
    </row>
    <row r="18" spans="1:19" ht="34.5" hidden="1" x14ac:dyDescent="0.3">
      <c r="A18" s="8" t="s">
        <v>0</v>
      </c>
      <c r="B18" s="8" t="s">
        <v>43</v>
      </c>
      <c r="C18" s="8" t="s">
        <v>44</v>
      </c>
      <c r="D18" s="8" t="s">
        <v>2</v>
      </c>
      <c r="E18" s="8" t="s">
        <v>1</v>
      </c>
      <c r="F18" s="9" t="s">
        <v>109</v>
      </c>
      <c r="G18" s="10" t="s">
        <v>46</v>
      </c>
      <c r="H18" s="8" t="s">
        <v>3</v>
      </c>
      <c r="I18" s="11" t="s">
        <v>45</v>
      </c>
      <c r="J18" s="12" t="s">
        <v>18</v>
      </c>
      <c r="K18" s="9" t="s">
        <v>65</v>
      </c>
      <c r="L18" s="9" t="s">
        <v>113</v>
      </c>
      <c r="M18" s="13" t="s">
        <v>64</v>
      </c>
      <c r="N18" s="21" t="s">
        <v>47</v>
      </c>
      <c r="O18" s="15" t="s">
        <v>48</v>
      </c>
      <c r="P18" s="16" t="s">
        <v>110</v>
      </c>
      <c r="Q18" s="8" t="s">
        <v>4</v>
      </c>
      <c r="R18" s="8" t="s">
        <v>111</v>
      </c>
      <c r="S18" s="8" t="s">
        <v>134</v>
      </c>
    </row>
    <row r="19" spans="1:19" s="28" customFormat="1" hidden="1" x14ac:dyDescent="0.3">
      <c r="A19" s="17">
        <v>1</v>
      </c>
      <c r="B19" s="17">
        <v>2019002781</v>
      </c>
      <c r="C19" s="17" t="s">
        <v>84</v>
      </c>
      <c r="D19" s="17" t="s">
        <v>23</v>
      </c>
      <c r="E19" s="18" t="s">
        <v>21</v>
      </c>
      <c r="F19" s="145" t="s">
        <v>114</v>
      </c>
      <c r="G19" s="19">
        <v>43605</v>
      </c>
      <c r="H19" s="19">
        <v>43971</v>
      </c>
      <c r="I19" s="45"/>
      <c r="J19" s="21">
        <v>325000</v>
      </c>
      <c r="K19" s="22">
        <v>32500</v>
      </c>
      <c r="L19" s="22">
        <f>J19+K19</f>
        <v>357500</v>
      </c>
      <c r="M19" s="21">
        <v>197248.95199379997</v>
      </c>
      <c r="N19" s="23">
        <f>M19</f>
        <v>197248.95199379997</v>
      </c>
      <c r="O19" s="24">
        <f>M19-N19</f>
        <v>0</v>
      </c>
      <c r="P19" s="25">
        <f>N19/M19</f>
        <v>1</v>
      </c>
      <c r="Q19" s="46" t="s">
        <v>108</v>
      </c>
      <c r="R19" s="47"/>
      <c r="S19" s="27">
        <v>44014</v>
      </c>
    </row>
    <row r="20" spans="1:19" s="28" customFormat="1" hidden="1" x14ac:dyDescent="0.3">
      <c r="A20" s="17">
        <v>2</v>
      </c>
      <c r="B20" s="17">
        <v>2019002781</v>
      </c>
      <c r="C20" s="17" t="s">
        <v>84</v>
      </c>
      <c r="D20" s="17" t="s">
        <v>24</v>
      </c>
      <c r="E20" s="18" t="s">
        <v>22</v>
      </c>
      <c r="F20" s="145" t="s">
        <v>114</v>
      </c>
      <c r="G20" s="19">
        <v>43605</v>
      </c>
      <c r="H20" s="19">
        <v>43971</v>
      </c>
      <c r="I20" s="45"/>
      <c r="J20" s="21">
        <v>527801.39</v>
      </c>
      <c r="K20" s="22">
        <v>40301.39</v>
      </c>
      <c r="L20" s="22">
        <f>J20+K20</f>
        <v>568102.78</v>
      </c>
      <c r="M20" s="21">
        <v>207731.23615980003</v>
      </c>
      <c r="N20" s="23">
        <f>M20</f>
        <v>207731.23615980003</v>
      </c>
      <c r="O20" s="24">
        <f>M20-N20</f>
        <v>0</v>
      </c>
      <c r="P20" s="25">
        <f>N20/M20</f>
        <v>1</v>
      </c>
      <c r="Q20" s="46" t="s">
        <v>108</v>
      </c>
      <c r="R20" s="47"/>
      <c r="S20" s="27">
        <v>44015</v>
      </c>
    </row>
    <row r="21" spans="1:19" s="28" customFormat="1" hidden="1" x14ac:dyDescent="0.3">
      <c r="A21" s="17">
        <v>3</v>
      </c>
      <c r="B21" s="17">
        <v>2015002453</v>
      </c>
      <c r="C21" s="17" t="s">
        <v>67</v>
      </c>
      <c r="D21" s="17" t="s">
        <v>34</v>
      </c>
      <c r="E21" s="18" t="s">
        <v>33</v>
      </c>
      <c r="F21" s="145" t="s">
        <v>121</v>
      </c>
      <c r="G21" s="19">
        <v>43703</v>
      </c>
      <c r="H21" s="19">
        <v>44069</v>
      </c>
      <c r="I21" s="48" t="s">
        <v>68</v>
      </c>
      <c r="J21" s="21">
        <v>370639.61</v>
      </c>
      <c r="K21" s="22">
        <v>46715.76</v>
      </c>
      <c r="L21" s="22">
        <f>J21+K21</f>
        <v>417355.37</v>
      </c>
      <c r="M21" s="49">
        <f>L21</f>
        <v>417355.37</v>
      </c>
      <c r="N21" s="23">
        <f>M21</f>
        <v>417355.37</v>
      </c>
      <c r="O21" s="24">
        <f>M21-N21</f>
        <v>0</v>
      </c>
      <c r="P21" s="25">
        <f>N21/M21</f>
        <v>1</v>
      </c>
      <c r="Q21" s="46" t="s">
        <v>108</v>
      </c>
      <c r="R21" s="47"/>
      <c r="S21" s="27">
        <v>44016</v>
      </c>
    </row>
    <row r="22" spans="1:19" s="28" customFormat="1" hidden="1" x14ac:dyDescent="0.3">
      <c r="A22" s="17">
        <v>4</v>
      </c>
      <c r="B22" s="17"/>
      <c r="C22" s="17"/>
      <c r="D22" s="17"/>
      <c r="E22" s="18" t="s">
        <v>131</v>
      </c>
      <c r="F22" s="145"/>
      <c r="G22" s="31"/>
      <c r="H22" s="31"/>
      <c r="I22" s="45"/>
      <c r="J22" s="32" t="s">
        <v>133</v>
      </c>
      <c r="K22" s="32" t="s">
        <v>133</v>
      </c>
      <c r="L22" s="22"/>
      <c r="M22" s="21"/>
      <c r="N22" s="23"/>
      <c r="O22" s="50"/>
      <c r="P22" s="25"/>
      <c r="Q22" s="17"/>
      <c r="R22" s="26"/>
      <c r="S22" s="44"/>
    </row>
    <row r="23" spans="1:19" s="28" customFormat="1" hidden="1" x14ac:dyDescent="0.3">
      <c r="A23" s="17">
        <v>5</v>
      </c>
      <c r="B23" s="17"/>
      <c r="C23" s="17"/>
      <c r="D23" s="17"/>
      <c r="E23" s="18" t="s">
        <v>132</v>
      </c>
      <c r="F23" s="145"/>
      <c r="G23" s="31"/>
      <c r="H23" s="31"/>
      <c r="I23" s="45"/>
      <c r="J23" s="32" t="s">
        <v>133</v>
      </c>
      <c r="K23" s="32" t="s">
        <v>133</v>
      </c>
      <c r="L23" s="22"/>
      <c r="M23" s="21"/>
      <c r="N23" s="23"/>
      <c r="O23" s="50"/>
      <c r="P23" s="25"/>
      <c r="Q23" s="17"/>
      <c r="R23" s="26"/>
      <c r="S23" s="44"/>
    </row>
    <row r="24" spans="1:19" hidden="1" x14ac:dyDescent="0.3">
      <c r="A24" s="17"/>
      <c r="B24" s="17"/>
      <c r="C24" s="17"/>
      <c r="D24" s="17"/>
      <c r="E24" s="18"/>
      <c r="F24" s="147"/>
      <c r="G24" s="31"/>
      <c r="H24" s="51"/>
      <c r="I24" s="52"/>
      <c r="J24" s="12"/>
      <c r="K24" s="53"/>
      <c r="L24" s="53"/>
      <c r="M24" s="21"/>
      <c r="N24" s="23"/>
      <c r="O24" s="50"/>
      <c r="P24" s="25"/>
      <c r="Q24" s="17"/>
      <c r="R24" s="26"/>
      <c r="S24" s="44"/>
    </row>
    <row r="25" spans="1:19" hidden="1" x14ac:dyDescent="0.3">
      <c r="A25" s="36"/>
      <c r="B25" s="36"/>
      <c r="C25" s="36"/>
      <c r="D25" s="36"/>
      <c r="E25" s="37"/>
      <c r="F25" s="146"/>
      <c r="G25" s="36"/>
      <c r="H25" s="36"/>
      <c r="I25" s="38"/>
      <c r="J25" s="39"/>
      <c r="K25" s="40"/>
      <c r="L25" s="40"/>
      <c r="M25" s="39"/>
      <c r="N25" s="39"/>
      <c r="O25" s="41"/>
      <c r="P25" s="42"/>
      <c r="Q25" s="36"/>
      <c r="R25" s="43"/>
      <c r="S25" s="43"/>
    </row>
    <row r="26" spans="1:19" x14ac:dyDescent="0.3">
      <c r="A26" s="175" t="s">
        <v>25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7"/>
      <c r="S26" s="44"/>
    </row>
    <row r="27" spans="1:19" ht="34.5" x14ac:dyDescent="0.3">
      <c r="A27" s="8" t="s">
        <v>0</v>
      </c>
      <c r="B27" s="8" t="s">
        <v>43</v>
      </c>
      <c r="C27" s="8" t="s">
        <v>44</v>
      </c>
      <c r="D27" s="8" t="s">
        <v>2</v>
      </c>
      <c r="E27" s="8" t="s">
        <v>1</v>
      </c>
      <c r="F27" s="9" t="s">
        <v>109</v>
      </c>
      <c r="G27" s="10" t="s">
        <v>46</v>
      </c>
      <c r="H27" s="8" t="s">
        <v>3</v>
      </c>
      <c r="I27" s="11" t="s">
        <v>45</v>
      </c>
      <c r="J27" s="12" t="s">
        <v>18</v>
      </c>
      <c r="K27" s="9" t="s">
        <v>65</v>
      </c>
      <c r="L27" s="9" t="s">
        <v>113</v>
      </c>
      <c r="M27" s="13" t="s">
        <v>64</v>
      </c>
      <c r="N27" s="14" t="s">
        <v>47</v>
      </c>
      <c r="O27" s="15" t="s">
        <v>48</v>
      </c>
      <c r="P27" s="16" t="s">
        <v>110</v>
      </c>
      <c r="Q27" s="8" t="s">
        <v>4</v>
      </c>
      <c r="R27" s="8" t="s">
        <v>111</v>
      </c>
      <c r="S27" s="8" t="s">
        <v>134</v>
      </c>
    </row>
    <row r="28" spans="1:19" s="28" customFormat="1" x14ac:dyDescent="0.3">
      <c r="A28" s="54">
        <v>1</v>
      </c>
      <c r="B28" s="54">
        <v>201910930</v>
      </c>
      <c r="C28" s="54" t="s">
        <v>82</v>
      </c>
      <c r="D28" s="54" t="s">
        <v>28</v>
      </c>
      <c r="E28" s="55" t="s">
        <v>35</v>
      </c>
      <c r="F28" s="148" t="s">
        <v>123</v>
      </c>
      <c r="G28" s="56">
        <v>43718</v>
      </c>
      <c r="H28" s="56">
        <v>44357</v>
      </c>
      <c r="I28" s="57" t="s">
        <v>214</v>
      </c>
      <c r="J28" s="58">
        <v>1500000</v>
      </c>
      <c r="K28" s="59">
        <v>37500</v>
      </c>
      <c r="L28" s="59">
        <f>J28+K28</f>
        <v>1537500</v>
      </c>
      <c r="M28" s="58">
        <v>959832.64</v>
      </c>
      <c r="N28" s="60">
        <v>352113.08</v>
      </c>
      <c r="O28" s="61">
        <f>M28-N28</f>
        <v>607719.56000000006</v>
      </c>
      <c r="P28" s="62">
        <f>N28/M28</f>
        <v>0.36684841223986714</v>
      </c>
      <c r="Q28" s="63" t="s">
        <v>7</v>
      </c>
      <c r="R28" s="64"/>
      <c r="S28" s="27">
        <v>44174</v>
      </c>
    </row>
    <row r="29" spans="1:19" s="28" customFormat="1" x14ac:dyDescent="0.3">
      <c r="A29" s="54">
        <v>2</v>
      </c>
      <c r="B29" s="54">
        <v>2019005972</v>
      </c>
      <c r="C29" s="54" t="s">
        <v>81</v>
      </c>
      <c r="D29" s="54" t="s">
        <v>40</v>
      </c>
      <c r="E29" s="55" t="s">
        <v>39</v>
      </c>
      <c r="F29" s="148" t="s">
        <v>124</v>
      </c>
      <c r="G29" s="56">
        <v>43843</v>
      </c>
      <c r="H29" s="56">
        <f>G29+365</f>
        <v>44208</v>
      </c>
      <c r="I29" s="65"/>
      <c r="J29" s="58">
        <v>531572.92000000004</v>
      </c>
      <c r="K29" s="59">
        <v>38472.92</v>
      </c>
      <c r="L29" s="59">
        <f>J29+K29</f>
        <v>570045.84000000008</v>
      </c>
      <c r="M29" s="58">
        <v>304439.64</v>
      </c>
      <c r="N29" s="60">
        <v>0</v>
      </c>
      <c r="O29" s="58">
        <f>M29-N29</f>
        <v>304439.64</v>
      </c>
      <c r="P29" s="66">
        <f>N29/M29</f>
        <v>0</v>
      </c>
      <c r="Q29" s="63" t="s">
        <v>7</v>
      </c>
      <c r="R29" s="67"/>
      <c r="S29" s="27">
        <v>44174</v>
      </c>
    </row>
    <row r="30" spans="1:19" x14ac:dyDescent="0.3">
      <c r="A30" s="17"/>
      <c r="B30" s="17"/>
      <c r="C30" s="17"/>
      <c r="D30" s="17"/>
      <c r="E30" s="18"/>
      <c r="F30" s="147"/>
      <c r="G30" s="31"/>
      <c r="H30" s="51"/>
      <c r="I30" s="52"/>
      <c r="J30" s="12"/>
      <c r="K30" s="53"/>
      <c r="L30" s="53"/>
      <c r="M30" s="21"/>
      <c r="N30" s="23"/>
      <c r="O30" s="50"/>
      <c r="P30" s="25"/>
      <c r="Q30" s="17"/>
      <c r="R30" s="26"/>
      <c r="S30" s="44"/>
    </row>
    <row r="31" spans="1:19" x14ac:dyDescent="0.3">
      <c r="A31" s="17"/>
      <c r="B31" s="17"/>
      <c r="C31" s="17"/>
      <c r="D31" s="17"/>
      <c r="E31" s="18"/>
      <c r="F31" s="147"/>
      <c r="G31" s="31"/>
      <c r="H31" s="51"/>
      <c r="I31" s="52"/>
      <c r="J31" s="12"/>
      <c r="K31" s="53"/>
      <c r="L31" s="53"/>
      <c r="M31" s="21"/>
      <c r="N31" s="23"/>
      <c r="O31" s="50"/>
      <c r="P31" s="25"/>
      <c r="Q31" s="17"/>
      <c r="R31" s="26"/>
      <c r="S31" s="44"/>
    </row>
    <row r="32" spans="1:19" x14ac:dyDescent="0.3">
      <c r="A32" s="17"/>
      <c r="B32" s="17"/>
      <c r="C32" s="17"/>
      <c r="D32" s="17"/>
      <c r="E32" s="18"/>
      <c r="F32" s="147"/>
      <c r="G32" s="31"/>
      <c r="H32" s="51"/>
      <c r="I32" s="52"/>
      <c r="J32" s="12"/>
      <c r="K32" s="53"/>
      <c r="L32" s="53"/>
      <c r="M32" s="21"/>
      <c r="N32" s="23"/>
      <c r="O32" s="50"/>
      <c r="P32" s="25"/>
      <c r="Q32" s="17"/>
      <c r="R32" s="26"/>
      <c r="S32" s="44"/>
    </row>
    <row r="33" spans="1:19" x14ac:dyDescent="0.3">
      <c r="A33" s="17"/>
      <c r="B33" s="17"/>
      <c r="C33" s="17"/>
      <c r="D33" s="17"/>
      <c r="E33" s="18"/>
      <c r="F33" s="149"/>
      <c r="G33" s="17"/>
      <c r="H33" s="197"/>
      <c r="I33" s="197"/>
      <c r="J33" s="197"/>
      <c r="K33" s="68"/>
      <c r="L33" s="68"/>
      <c r="M33" s="12"/>
      <c r="N33" s="21"/>
      <c r="O33" s="69"/>
      <c r="P33" s="70"/>
      <c r="Q33" s="17"/>
      <c r="R33" s="26"/>
      <c r="S33" s="44"/>
    </row>
    <row r="34" spans="1:19" x14ac:dyDescent="0.3">
      <c r="A34" s="36"/>
      <c r="B34" s="36"/>
      <c r="C34" s="36"/>
      <c r="D34" s="36"/>
      <c r="E34" s="37"/>
      <c r="F34" s="146"/>
      <c r="G34" s="36"/>
      <c r="H34" s="36"/>
      <c r="I34" s="38"/>
      <c r="J34" s="39"/>
      <c r="K34" s="40"/>
      <c r="L34" s="40"/>
      <c r="M34" s="39"/>
      <c r="N34" s="39"/>
      <c r="O34" s="41"/>
      <c r="P34" s="42"/>
      <c r="Q34" s="36"/>
      <c r="R34" s="43"/>
      <c r="S34" s="43"/>
    </row>
    <row r="35" spans="1:19" x14ac:dyDescent="0.3">
      <c r="A35" s="178" t="s">
        <v>41</v>
      </c>
      <c r="B35" s="179"/>
      <c r="C35" s="179"/>
      <c r="D35" s="179"/>
      <c r="E35" s="179"/>
      <c r="F35" s="179"/>
      <c r="G35" s="179"/>
      <c r="H35" s="179"/>
      <c r="I35" s="179"/>
      <c r="J35" s="179"/>
      <c r="K35" s="179"/>
      <c r="L35" s="179"/>
      <c r="M35" s="179"/>
      <c r="N35" s="179"/>
      <c r="O35" s="179"/>
      <c r="P35" s="179"/>
      <c r="Q35" s="179"/>
      <c r="R35" s="180"/>
      <c r="S35" s="44"/>
    </row>
    <row r="36" spans="1:19" ht="34.5" x14ac:dyDescent="0.3">
      <c r="A36" s="8" t="s">
        <v>0</v>
      </c>
      <c r="B36" s="8" t="s">
        <v>43</v>
      </c>
      <c r="C36" s="8" t="s">
        <v>44</v>
      </c>
      <c r="D36" s="8" t="s">
        <v>2</v>
      </c>
      <c r="E36" s="8" t="s">
        <v>1</v>
      </c>
      <c r="F36" s="9" t="s">
        <v>109</v>
      </c>
      <c r="G36" s="10" t="s">
        <v>46</v>
      </c>
      <c r="H36" s="8" t="s">
        <v>3</v>
      </c>
      <c r="I36" s="11" t="s">
        <v>45</v>
      </c>
      <c r="J36" s="12" t="s">
        <v>18</v>
      </c>
      <c r="K36" s="9" t="s">
        <v>65</v>
      </c>
      <c r="L36" s="9" t="s">
        <v>113</v>
      </c>
      <c r="M36" s="13" t="s">
        <v>64</v>
      </c>
      <c r="N36" s="12" t="s">
        <v>47</v>
      </c>
      <c r="O36" s="15" t="s">
        <v>48</v>
      </c>
      <c r="P36" s="16" t="s">
        <v>110</v>
      </c>
      <c r="Q36" s="8" t="s">
        <v>4</v>
      </c>
      <c r="R36" s="8" t="s">
        <v>111</v>
      </c>
      <c r="S36" s="8" t="s">
        <v>134</v>
      </c>
    </row>
    <row r="37" spans="1:19" s="28" customFormat="1" hidden="1" x14ac:dyDescent="0.3">
      <c r="A37" s="71">
        <v>1</v>
      </c>
      <c r="B37" s="72" t="s">
        <v>49</v>
      </c>
      <c r="C37" s="73" t="s">
        <v>50</v>
      </c>
      <c r="D37" s="71" t="s">
        <v>31</v>
      </c>
      <c r="E37" s="74" t="s">
        <v>29</v>
      </c>
      <c r="F37" s="150" t="s">
        <v>125</v>
      </c>
      <c r="G37" s="75">
        <v>42916</v>
      </c>
      <c r="H37" s="75">
        <v>44032</v>
      </c>
      <c r="I37" s="76"/>
      <c r="J37" s="77">
        <v>411725.14</v>
      </c>
      <c r="K37" s="78">
        <v>5273.41</v>
      </c>
      <c r="L37" s="78">
        <f>J37+K37</f>
        <v>416998.55</v>
      </c>
      <c r="M37" s="77">
        <v>368487.16</v>
      </c>
      <c r="N37" s="79">
        <v>368487.16</v>
      </c>
      <c r="O37" s="80">
        <f t="shared" ref="O37:O42" si="4">M37-N37</f>
        <v>0</v>
      </c>
      <c r="P37" s="81">
        <f t="shared" ref="P37:P42" si="5">N37/M37</f>
        <v>1</v>
      </c>
      <c r="Q37" s="71" t="s">
        <v>136</v>
      </c>
      <c r="R37" s="82"/>
      <c r="S37" s="83">
        <v>44032</v>
      </c>
    </row>
    <row r="38" spans="1:19" s="28" customFormat="1" hidden="1" x14ac:dyDescent="0.3">
      <c r="A38" s="71">
        <v>2</v>
      </c>
      <c r="B38" s="72" t="s">
        <v>51</v>
      </c>
      <c r="C38" s="73" t="s">
        <v>50</v>
      </c>
      <c r="D38" s="71" t="s">
        <v>32</v>
      </c>
      <c r="E38" s="74" t="s">
        <v>30</v>
      </c>
      <c r="F38" s="150" t="s">
        <v>125</v>
      </c>
      <c r="G38" s="75">
        <v>42916</v>
      </c>
      <c r="H38" s="75">
        <v>44032</v>
      </c>
      <c r="I38" s="76"/>
      <c r="J38" s="77">
        <v>335514.03000000003</v>
      </c>
      <c r="K38" s="78">
        <v>27000</v>
      </c>
      <c r="L38" s="78">
        <f>J38+K38</f>
        <v>362514.03</v>
      </c>
      <c r="M38" s="77">
        <v>285463.34000000003</v>
      </c>
      <c r="N38" s="79">
        <f>M38</f>
        <v>285463.34000000003</v>
      </c>
      <c r="O38" s="80">
        <f t="shared" si="4"/>
        <v>0</v>
      </c>
      <c r="P38" s="81">
        <f t="shared" si="5"/>
        <v>1</v>
      </c>
      <c r="Q38" s="71" t="s">
        <v>136</v>
      </c>
      <c r="R38" s="82"/>
      <c r="S38" s="83">
        <v>44032</v>
      </c>
    </row>
    <row r="39" spans="1:19" s="28" customFormat="1" x14ac:dyDescent="0.3">
      <c r="A39" s="54">
        <v>1</v>
      </c>
      <c r="B39" s="84">
        <v>2019006692</v>
      </c>
      <c r="C39" s="85" t="s">
        <v>52</v>
      </c>
      <c r="D39" s="54" t="s">
        <v>37</v>
      </c>
      <c r="E39" s="54" t="s">
        <v>42</v>
      </c>
      <c r="F39" s="151" t="s">
        <v>118</v>
      </c>
      <c r="G39" s="56">
        <v>43921</v>
      </c>
      <c r="H39" s="56">
        <v>44198</v>
      </c>
      <c r="I39" s="86">
        <f ca="1">H39-NOW()</f>
        <v>21.695455439818033</v>
      </c>
      <c r="J39" s="58">
        <v>227790.02</v>
      </c>
      <c r="K39" s="59"/>
      <c r="L39" s="59">
        <f>J39+K39</f>
        <v>227790.02</v>
      </c>
      <c r="M39" s="58">
        <v>192390.72</v>
      </c>
      <c r="N39" s="60">
        <v>192390.72</v>
      </c>
      <c r="O39" s="61">
        <f t="shared" si="4"/>
        <v>0</v>
      </c>
      <c r="P39" s="62">
        <f>N39/M39</f>
        <v>1</v>
      </c>
      <c r="Q39" s="63" t="s">
        <v>108</v>
      </c>
      <c r="R39" s="64"/>
      <c r="S39" s="27">
        <v>44174</v>
      </c>
    </row>
    <row r="40" spans="1:19" s="28" customFormat="1" ht="34.5" x14ac:dyDescent="0.3">
      <c r="A40" s="54">
        <v>2</v>
      </c>
      <c r="B40" s="84">
        <v>2019011013</v>
      </c>
      <c r="C40" s="85" t="s">
        <v>130</v>
      </c>
      <c r="D40" s="54" t="s">
        <v>61</v>
      </c>
      <c r="E40" s="63" t="s">
        <v>60</v>
      </c>
      <c r="F40" s="151" t="s">
        <v>126</v>
      </c>
      <c r="G40" s="56">
        <v>43843</v>
      </c>
      <c r="H40" s="56">
        <v>43993</v>
      </c>
      <c r="I40" s="86" t="s">
        <v>75</v>
      </c>
      <c r="J40" s="58">
        <v>1869731.8</v>
      </c>
      <c r="K40" s="59">
        <v>25000</v>
      </c>
      <c r="L40" s="59">
        <f>J40+K40</f>
        <v>1894731.8</v>
      </c>
      <c r="M40" s="58">
        <v>1609659.59</v>
      </c>
      <c r="N40" s="60">
        <v>0</v>
      </c>
      <c r="O40" s="61">
        <f t="shared" si="4"/>
        <v>1609659.59</v>
      </c>
      <c r="P40" s="62">
        <f t="shared" si="5"/>
        <v>0</v>
      </c>
      <c r="Q40" s="63" t="s">
        <v>38</v>
      </c>
      <c r="R40" s="64"/>
      <c r="S40" s="27">
        <v>44174</v>
      </c>
    </row>
    <row r="41" spans="1:19" s="28" customFormat="1" hidden="1" x14ac:dyDescent="0.3">
      <c r="A41" s="54">
        <v>5</v>
      </c>
      <c r="B41" s="72">
        <v>2019022776</v>
      </c>
      <c r="C41" s="71" t="s">
        <v>127</v>
      </c>
      <c r="D41" s="71" t="s">
        <v>128</v>
      </c>
      <c r="E41" s="71" t="s">
        <v>129</v>
      </c>
      <c r="F41" s="152" t="s">
        <v>126</v>
      </c>
      <c r="G41" s="75">
        <v>43832</v>
      </c>
      <c r="H41" s="75">
        <v>44056</v>
      </c>
      <c r="I41" s="86">
        <f t="shared" ref="I41:I42" ca="1" si="6">H41-NOW()</f>
        <v>-120.30454456018197</v>
      </c>
      <c r="J41" s="77">
        <v>969856</v>
      </c>
      <c r="K41" s="78">
        <v>4800.08</v>
      </c>
      <c r="L41" s="78">
        <f>J41+K41</f>
        <v>974656.08</v>
      </c>
      <c r="M41" s="77">
        <v>974546.39</v>
      </c>
      <c r="N41" s="79">
        <v>974546.39</v>
      </c>
      <c r="O41" s="80">
        <f t="shared" si="4"/>
        <v>0</v>
      </c>
      <c r="P41" s="81">
        <f t="shared" si="5"/>
        <v>1</v>
      </c>
      <c r="Q41" s="87" t="s">
        <v>136</v>
      </c>
      <c r="R41" s="67"/>
      <c r="S41" s="27">
        <v>44174</v>
      </c>
    </row>
    <row r="42" spans="1:19" s="28" customFormat="1" ht="86.25" hidden="1" x14ac:dyDescent="0.3">
      <c r="A42" s="88">
        <v>6</v>
      </c>
      <c r="B42" s="82" t="s">
        <v>49</v>
      </c>
      <c r="C42" s="82" t="s">
        <v>146</v>
      </c>
      <c r="D42" s="82"/>
      <c r="E42" s="82" t="s">
        <v>147</v>
      </c>
      <c r="F42" s="67" t="s">
        <v>125</v>
      </c>
      <c r="G42" s="89">
        <v>43349</v>
      </c>
      <c r="H42" s="89">
        <v>44032</v>
      </c>
      <c r="I42" s="86">
        <f t="shared" ca="1" si="6"/>
        <v>-144.30454456018197</v>
      </c>
      <c r="J42" s="80">
        <v>128507.76</v>
      </c>
      <c r="K42" s="80"/>
      <c r="L42" s="80">
        <v>128507.76</v>
      </c>
      <c r="M42" s="80">
        <v>128507.76</v>
      </c>
      <c r="N42" s="90">
        <v>112737.52</v>
      </c>
      <c r="O42" s="80">
        <f t="shared" si="4"/>
        <v>15770.239999999991</v>
      </c>
      <c r="P42" s="91">
        <f t="shared" si="5"/>
        <v>0.87728180772896525</v>
      </c>
      <c r="Q42" s="87" t="s">
        <v>136</v>
      </c>
      <c r="R42" s="67" t="s">
        <v>148</v>
      </c>
      <c r="S42" s="27">
        <v>44174</v>
      </c>
    </row>
    <row r="43" spans="1:19" x14ac:dyDescent="0.3">
      <c r="A43" s="54">
        <v>3</v>
      </c>
      <c r="B43" s="71">
        <v>2018015623</v>
      </c>
      <c r="C43" s="92" t="s">
        <v>165</v>
      </c>
      <c r="D43" s="92"/>
      <c r="E43" s="17" t="s">
        <v>131</v>
      </c>
      <c r="F43" s="153"/>
      <c r="G43" s="31"/>
      <c r="H43" s="31"/>
      <c r="I43" s="93"/>
      <c r="J43" s="32" t="s">
        <v>133</v>
      </c>
      <c r="K43" s="32" t="s">
        <v>133</v>
      </c>
      <c r="L43" s="22"/>
      <c r="M43" s="21"/>
      <c r="N43" s="23"/>
      <c r="O43" s="50"/>
      <c r="P43" s="25"/>
      <c r="Q43" s="17"/>
      <c r="R43" s="26"/>
      <c r="S43" s="27">
        <v>44174</v>
      </c>
    </row>
    <row r="44" spans="1:19" x14ac:dyDescent="0.3">
      <c r="A44" s="54">
        <v>4</v>
      </c>
      <c r="B44" s="94">
        <v>2019003783</v>
      </c>
      <c r="C44" s="92" t="s">
        <v>164</v>
      </c>
      <c r="D44" s="92"/>
      <c r="E44" s="17" t="s">
        <v>132</v>
      </c>
      <c r="F44" s="153"/>
      <c r="G44" s="31"/>
      <c r="H44" s="31"/>
      <c r="I44" s="93"/>
      <c r="J44" s="32" t="s">
        <v>133</v>
      </c>
      <c r="K44" s="32" t="s">
        <v>133</v>
      </c>
      <c r="L44" s="22"/>
      <c r="M44" s="21"/>
      <c r="N44" s="23"/>
      <c r="O44" s="50"/>
      <c r="P44" s="25"/>
      <c r="Q44" s="17"/>
      <c r="R44" s="26"/>
      <c r="S44" s="27">
        <v>44174</v>
      </c>
    </row>
    <row r="45" spans="1:19" x14ac:dyDescent="0.3">
      <c r="A45" s="36"/>
      <c r="B45" s="36"/>
      <c r="C45" s="36"/>
      <c r="D45" s="36"/>
      <c r="E45" s="37"/>
      <c r="F45" s="146"/>
      <c r="G45" s="36"/>
      <c r="H45" s="36"/>
      <c r="I45" s="38"/>
      <c r="J45" s="39"/>
      <c r="K45" s="40"/>
      <c r="L45" s="40"/>
      <c r="M45" s="39"/>
      <c r="N45" s="39"/>
      <c r="O45" s="41"/>
      <c r="P45" s="42"/>
      <c r="Q45" s="36"/>
      <c r="R45" s="36"/>
      <c r="S45" s="36"/>
    </row>
    <row r="46" spans="1:19" x14ac:dyDescent="0.3">
      <c r="A46" s="169" t="s">
        <v>107</v>
      </c>
      <c r="B46" s="170"/>
      <c r="C46" s="170"/>
      <c r="D46" s="170"/>
      <c r="E46" s="170"/>
      <c r="F46" s="170"/>
      <c r="G46" s="170"/>
      <c r="H46" s="170"/>
      <c r="I46" s="170"/>
      <c r="J46" s="170"/>
      <c r="K46" s="170"/>
      <c r="L46" s="170"/>
      <c r="M46" s="170"/>
      <c r="N46" s="170"/>
      <c r="O46" s="170"/>
      <c r="P46" s="170"/>
      <c r="Q46" s="170"/>
      <c r="R46" s="171"/>
      <c r="S46" s="44"/>
    </row>
    <row r="47" spans="1:19" ht="34.5" x14ac:dyDescent="0.3">
      <c r="A47" s="8" t="s">
        <v>0</v>
      </c>
      <c r="B47" s="8" t="s">
        <v>43</v>
      </c>
      <c r="C47" s="8" t="s">
        <v>44</v>
      </c>
      <c r="D47" s="8" t="s">
        <v>2</v>
      </c>
      <c r="E47" s="8" t="s">
        <v>1</v>
      </c>
      <c r="F47" s="9" t="s">
        <v>109</v>
      </c>
      <c r="G47" s="10" t="s">
        <v>46</v>
      </c>
      <c r="H47" s="8" t="s">
        <v>3</v>
      </c>
      <c r="I47" s="11" t="s">
        <v>45</v>
      </c>
      <c r="J47" s="12" t="s">
        <v>18</v>
      </c>
      <c r="K47" s="9" t="s">
        <v>65</v>
      </c>
      <c r="L47" s="9" t="s">
        <v>113</v>
      </c>
      <c r="M47" s="13" t="s">
        <v>64</v>
      </c>
      <c r="N47" s="21" t="s">
        <v>47</v>
      </c>
      <c r="O47" s="15" t="s">
        <v>48</v>
      </c>
      <c r="P47" s="16" t="s">
        <v>110</v>
      </c>
      <c r="Q47" s="8" t="s">
        <v>4</v>
      </c>
      <c r="R47" s="8" t="s">
        <v>111</v>
      </c>
      <c r="S47" s="8" t="s">
        <v>134</v>
      </c>
    </row>
    <row r="48" spans="1:19" s="28" customFormat="1" x14ac:dyDescent="0.3">
      <c r="A48" s="71">
        <v>1</v>
      </c>
      <c r="B48" s="71" t="s">
        <v>71</v>
      </c>
      <c r="C48" s="71" t="s">
        <v>70</v>
      </c>
      <c r="D48" s="71" t="s">
        <v>11</v>
      </c>
      <c r="E48" s="95" t="s">
        <v>10</v>
      </c>
      <c r="F48" s="150" t="s">
        <v>120</v>
      </c>
      <c r="G48" s="75">
        <v>42869</v>
      </c>
      <c r="H48" s="96" t="s">
        <v>79</v>
      </c>
      <c r="I48" s="97"/>
      <c r="J48" s="98">
        <v>2415773.9700000002</v>
      </c>
      <c r="K48" s="78">
        <v>43573.97</v>
      </c>
      <c r="L48" s="78">
        <f>J48+K48</f>
        <v>2459347.9400000004</v>
      </c>
      <c r="M48" s="77">
        <v>2368121.87</v>
      </c>
      <c r="N48" s="79">
        <v>1270882.3899999999</v>
      </c>
      <c r="O48" s="80">
        <f>M48-N48</f>
        <v>1097239.4800000002</v>
      </c>
      <c r="P48" s="81">
        <f>N48/M48</f>
        <v>0.53666257894066904</v>
      </c>
      <c r="Q48" s="71" t="s">
        <v>79</v>
      </c>
      <c r="R48" s="82"/>
      <c r="S48" s="99">
        <v>44174</v>
      </c>
    </row>
    <row r="49" spans="1:19" s="28" customFormat="1" x14ac:dyDescent="0.3">
      <c r="A49" s="71">
        <v>2</v>
      </c>
      <c r="B49" s="71">
        <v>2019005911</v>
      </c>
      <c r="C49" s="71" t="s">
        <v>83</v>
      </c>
      <c r="D49" s="71" t="s">
        <v>27</v>
      </c>
      <c r="E49" s="74" t="s">
        <v>26</v>
      </c>
      <c r="F49" s="150" t="s">
        <v>122</v>
      </c>
      <c r="G49" s="75">
        <v>43642</v>
      </c>
      <c r="H49" s="75">
        <f>G49+365</f>
        <v>44007</v>
      </c>
      <c r="I49" s="76"/>
      <c r="J49" s="77">
        <v>5325732.03</v>
      </c>
      <c r="K49" s="78">
        <v>55000</v>
      </c>
      <c r="L49" s="78">
        <f>J49+K49</f>
        <v>5380732.0300000003</v>
      </c>
      <c r="M49" s="77">
        <v>4892759.55</v>
      </c>
      <c r="N49" s="79">
        <v>809408.33</v>
      </c>
      <c r="O49" s="80">
        <f>M49-N49</f>
        <v>4083351.2199999997</v>
      </c>
      <c r="P49" s="81">
        <f>N49/M49</f>
        <v>0.16542981966076792</v>
      </c>
      <c r="Q49" s="71" t="s">
        <v>79</v>
      </c>
      <c r="R49" s="82"/>
      <c r="S49" s="99">
        <v>44174</v>
      </c>
    </row>
    <row r="50" spans="1:19" x14ac:dyDescent="0.3">
      <c r="A50" s="17"/>
      <c r="B50" s="17"/>
      <c r="C50" s="17"/>
      <c r="D50" s="17"/>
      <c r="E50" s="18"/>
      <c r="F50" s="147"/>
      <c r="G50" s="31"/>
      <c r="H50" s="51"/>
      <c r="I50" s="52"/>
      <c r="J50" s="12"/>
      <c r="K50" s="53"/>
      <c r="L50" s="53"/>
      <c r="M50" s="21"/>
      <c r="N50" s="23"/>
      <c r="O50" s="50"/>
      <c r="P50" s="25"/>
      <c r="Q50" s="17"/>
      <c r="R50" s="26"/>
      <c r="S50" s="44"/>
    </row>
    <row r="51" spans="1:19" x14ac:dyDescent="0.3">
      <c r="A51" s="17"/>
      <c r="B51" s="17"/>
      <c r="C51" s="17"/>
      <c r="D51" s="17"/>
      <c r="E51" s="18"/>
      <c r="F51" s="147"/>
      <c r="G51" s="31"/>
      <c r="H51" s="51"/>
      <c r="I51" s="52"/>
      <c r="J51" s="12"/>
      <c r="K51" s="53"/>
      <c r="L51" s="53"/>
      <c r="M51" s="21"/>
      <c r="N51" s="23"/>
      <c r="O51" s="50"/>
      <c r="P51" s="25"/>
      <c r="Q51" s="17"/>
      <c r="R51" s="26"/>
      <c r="S51" s="44"/>
    </row>
    <row r="52" spans="1:19" s="105" customFormat="1" x14ac:dyDescent="0.3">
      <c r="A52" s="36"/>
      <c r="B52" s="36"/>
      <c r="C52" s="36"/>
      <c r="D52" s="36"/>
      <c r="E52" s="37"/>
      <c r="F52" s="154"/>
      <c r="G52" s="36"/>
      <c r="H52" s="100"/>
      <c r="I52" s="101"/>
      <c r="J52" s="102"/>
      <c r="K52" s="103"/>
      <c r="L52" s="103"/>
      <c r="M52" s="39"/>
      <c r="N52" s="39"/>
      <c r="O52" s="41"/>
      <c r="P52" s="42"/>
      <c r="Q52" s="36"/>
      <c r="R52" s="43"/>
      <c r="S52" s="104"/>
    </row>
    <row r="53" spans="1:19" s="106" customFormat="1" x14ac:dyDescent="0.3">
      <c r="A53" s="181" t="s">
        <v>150</v>
      </c>
      <c r="B53" s="182"/>
      <c r="C53" s="182"/>
      <c r="D53" s="182"/>
      <c r="E53" s="182"/>
      <c r="F53" s="182"/>
      <c r="G53" s="182"/>
      <c r="H53" s="182"/>
      <c r="I53" s="182"/>
      <c r="J53" s="182"/>
      <c r="K53" s="182"/>
      <c r="L53" s="182"/>
      <c r="M53" s="182"/>
      <c r="N53" s="182"/>
      <c r="O53" s="182"/>
      <c r="P53" s="182"/>
      <c r="Q53" s="182"/>
      <c r="R53" s="182"/>
      <c r="S53" s="183"/>
    </row>
    <row r="54" spans="1:19" s="106" customFormat="1" ht="34.5" x14ac:dyDescent="0.3">
      <c r="A54" s="8" t="s">
        <v>0</v>
      </c>
      <c r="B54" s="8" t="s">
        <v>43</v>
      </c>
      <c r="C54" s="8" t="s">
        <v>44</v>
      </c>
      <c r="D54" s="8" t="s">
        <v>2</v>
      </c>
      <c r="E54" s="8" t="s">
        <v>1</v>
      </c>
      <c r="F54" s="9" t="s">
        <v>109</v>
      </c>
      <c r="G54" s="10" t="s">
        <v>46</v>
      </c>
      <c r="H54" s="8" t="s">
        <v>3</v>
      </c>
      <c r="I54" s="11" t="s">
        <v>45</v>
      </c>
      <c r="J54" s="12" t="s">
        <v>18</v>
      </c>
      <c r="K54" s="9" t="s">
        <v>65</v>
      </c>
      <c r="L54" s="9" t="s">
        <v>113</v>
      </c>
      <c r="M54" s="13" t="s">
        <v>64</v>
      </c>
      <c r="N54" s="14" t="s">
        <v>47</v>
      </c>
      <c r="O54" s="15" t="s">
        <v>48</v>
      </c>
      <c r="P54" s="16" t="s">
        <v>110</v>
      </c>
      <c r="Q54" s="8" t="s">
        <v>4</v>
      </c>
      <c r="R54" s="8" t="s">
        <v>111</v>
      </c>
      <c r="S54" s="8" t="s">
        <v>134</v>
      </c>
    </row>
    <row r="55" spans="1:19" s="115" customFormat="1" ht="99.75" x14ac:dyDescent="0.3">
      <c r="A55" s="107">
        <v>1</v>
      </c>
      <c r="B55" s="107">
        <v>2020000017</v>
      </c>
      <c r="C55" s="107" t="s">
        <v>151</v>
      </c>
      <c r="D55" s="108" t="s">
        <v>152</v>
      </c>
      <c r="E55" s="109" t="s">
        <v>153</v>
      </c>
      <c r="F55" s="155" t="s">
        <v>154</v>
      </c>
      <c r="G55" s="110">
        <v>44012</v>
      </c>
      <c r="H55" s="110">
        <f>G55+120+60</f>
        <v>44192</v>
      </c>
      <c r="I55" s="20">
        <f ca="1">H55-TODAY()</f>
        <v>16</v>
      </c>
      <c r="J55" s="111">
        <v>700000</v>
      </c>
      <c r="K55" s="111">
        <v>30000</v>
      </c>
      <c r="L55" s="111">
        <f>J55+K55</f>
        <v>730000</v>
      </c>
      <c r="M55" s="111">
        <v>618099.93000000005</v>
      </c>
      <c r="N55" s="112">
        <f>284007.65+265647.21</f>
        <v>549654.8600000001</v>
      </c>
      <c r="O55" s="111">
        <f>M55-N55</f>
        <v>68445.069999999949</v>
      </c>
      <c r="P55" s="113">
        <v>0.88929999999999998</v>
      </c>
      <c r="Q55" s="107" t="s">
        <v>155</v>
      </c>
      <c r="R55" s="114"/>
      <c r="S55" s="27">
        <v>44174</v>
      </c>
    </row>
    <row r="56" spans="1:19" ht="93.75" customHeight="1" x14ac:dyDescent="0.3">
      <c r="A56" s="17">
        <v>1</v>
      </c>
      <c r="B56" s="107">
        <v>2020000017</v>
      </c>
      <c r="C56" s="107" t="s">
        <v>151</v>
      </c>
      <c r="D56" s="108" t="s">
        <v>152</v>
      </c>
      <c r="E56" s="109" t="s">
        <v>217</v>
      </c>
      <c r="F56" s="155" t="s">
        <v>154</v>
      </c>
      <c r="G56" s="110">
        <v>44012</v>
      </c>
      <c r="H56" s="110">
        <f>G56+120+60</f>
        <v>44192</v>
      </c>
      <c r="I56" s="20">
        <f ca="1">H56-TODAY()</f>
        <v>16</v>
      </c>
      <c r="J56" s="12"/>
      <c r="K56" s="53"/>
      <c r="L56" s="22">
        <v>153689.28</v>
      </c>
      <c r="M56" s="21"/>
      <c r="N56" s="23"/>
      <c r="O56" s="21"/>
      <c r="P56" s="116"/>
      <c r="Q56" s="107" t="s">
        <v>155</v>
      </c>
      <c r="R56" s="47"/>
      <c r="S56" s="27">
        <v>44174</v>
      </c>
    </row>
    <row r="57" spans="1:19" ht="18" customHeight="1" x14ac:dyDescent="0.3">
      <c r="A57" s="36"/>
      <c r="B57" s="159"/>
      <c r="C57" s="159"/>
      <c r="D57" s="160"/>
      <c r="E57" s="161"/>
      <c r="F57" s="162"/>
      <c r="G57" s="163"/>
      <c r="H57" s="163"/>
      <c r="I57" s="164"/>
      <c r="J57" s="102"/>
      <c r="K57" s="103"/>
      <c r="L57" s="40"/>
      <c r="M57" s="39"/>
      <c r="N57" s="39"/>
      <c r="O57" s="39"/>
      <c r="P57" s="165"/>
      <c r="Q57" s="159"/>
      <c r="R57" s="166"/>
      <c r="S57" s="167"/>
    </row>
    <row r="58" spans="1:19" ht="15.75" customHeight="1" x14ac:dyDescent="0.3">
      <c r="A58" s="181" t="s">
        <v>220</v>
      </c>
      <c r="B58" s="182"/>
      <c r="C58" s="182"/>
      <c r="D58" s="182"/>
      <c r="E58" s="182"/>
      <c r="F58" s="182"/>
      <c r="G58" s="182"/>
      <c r="H58" s="182"/>
      <c r="I58" s="182"/>
      <c r="J58" s="182"/>
      <c r="K58" s="182"/>
      <c r="L58" s="182"/>
      <c r="M58" s="182"/>
      <c r="N58" s="182"/>
      <c r="O58" s="182"/>
      <c r="P58" s="182"/>
      <c r="Q58" s="182"/>
      <c r="R58" s="182"/>
      <c r="S58" s="183"/>
    </row>
    <row r="59" spans="1:19" ht="68.25" customHeight="1" x14ac:dyDescent="0.3">
      <c r="A59" s="17">
        <v>1</v>
      </c>
      <c r="B59" s="17">
        <v>2020009779</v>
      </c>
      <c r="C59" s="17" t="s">
        <v>156</v>
      </c>
      <c r="D59" s="17"/>
      <c r="E59" s="34" t="s">
        <v>157</v>
      </c>
      <c r="F59" s="145" t="s">
        <v>158</v>
      </c>
      <c r="G59" s="19">
        <v>44109</v>
      </c>
      <c r="H59" s="19">
        <f>G59+90</f>
        <v>44199</v>
      </c>
      <c r="I59" s="52"/>
      <c r="J59" s="21">
        <v>1138222.1200000001</v>
      </c>
      <c r="K59" s="22"/>
      <c r="L59" s="22"/>
      <c r="M59" s="21">
        <v>847777.84</v>
      </c>
      <c r="N59" s="23">
        <f>360186.81+155334.71</f>
        <v>515521.52</v>
      </c>
      <c r="O59" s="21">
        <f>M59-N59</f>
        <v>332256.31999999995</v>
      </c>
      <c r="P59" s="116">
        <f t="shared" ref="P59" si="7">N59/M59</f>
        <v>0.60808562771586483</v>
      </c>
      <c r="Q59" s="46" t="s">
        <v>172</v>
      </c>
      <c r="S59" s="168">
        <v>44175</v>
      </c>
    </row>
    <row r="60" spans="1:19" ht="24" customHeight="1" x14ac:dyDescent="0.3">
      <c r="A60" s="17"/>
      <c r="B60" s="17"/>
      <c r="C60" s="17"/>
      <c r="D60" s="17"/>
      <c r="E60" s="18"/>
      <c r="F60" s="147"/>
      <c r="G60" s="31"/>
      <c r="H60" s="51"/>
      <c r="I60" s="52"/>
      <c r="J60" s="12"/>
      <c r="K60" s="53"/>
      <c r="L60" s="53"/>
      <c r="M60" s="21"/>
      <c r="N60" s="23"/>
      <c r="O60" s="50"/>
      <c r="P60" s="25"/>
      <c r="Q60" s="17"/>
      <c r="R60" s="26"/>
      <c r="S60" s="44"/>
    </row>
    <row r="61" spans="1:19" x14ac:dyDescent="0.3">
      <c r="A61" s="36"/>
      <c r="B61" s="36"/>
      <c r="C61" s="36"/>
      <c r="D61" s="36"/>
      <c r="E61" s="37"/>
      <c r="F61" s="146"/>
      <c r="G61" s="36"/>
      <c r="H61" s="36"/>
      <c r="I61" s="38"/>
      <c r="J61" s="39"/>
      <c r="K61" s="40"/>
      <c r="L61" s="40"/>
      <c r="M61" s="39"/>
      <c r="N61" s="39"/>
      <c r="O61" s="41"/>
      <c r="P61" s="42"/>
      <c r="Q61" s="36"/>
      <c r="R61" s="43"/>
      <c r="S61" s="43"/>
    </row>
    <row r="62" spans="1:19" x14ac:dyDescent="0.3">
      <c r="A62" s="175" t="s">
        <v>53</v>
      </c>
      <c r="B62" s="176"/>
      <c r="C62" s="176"/>
      <c r="D62" s="176"/>
      <c r="E62" s="176"/>
      <c r="F62" s="176"/>
      <c r="G62" s="176"/>
      <c r="H62" s="176"/>
      <c r="I62" s="176"/>
      <c r="J62" s="176"/>
      <c r="K62" s="176"/>
      <c r="L62" s="176"/>
      <c r="M62" s="176"/>
      <c r="N62" s="176"/>
      <c r="O62" s="176"/>
      <c r="P62" s="176"/>
      <c r="Q62" s="176"/>
      <c r="R62" s="176"/>
      <c r="S62" s="177"/>
    </row>
    <row r="63" spans="1:19" ht="51.75" x14ac:dyDescent="0.3">
      <c r="A63" s="17">
        <v>1</v>
      </c>
      <c r="B63" s="117"/>
      <c r="C63" s="117"/>
      <c r="D63" s="117" t="s">
        <v>56</v>
      </c>
      <c r="E63" s="118" t="s">
        <v>218</v>
      </c>
      <c r="F63" s="145"/>
      <c r="G63" s="119"/>
      <c r="H63" s="119"/>
      <c r="I63" s="117"/>
      <c r="J63" s="21">
        <v>432201</v>
      </c>
      <c r="K63" s="22"/>
      <c r="L63" s="22"/>
      <c r="M63" s="21">
        <v>8000</v>
      </c>
      <c r="N63" s="23"/>
      <c r="O63" s="21">
        <f>M63-N63</f>
        <v>8000</v>
      </c>
      <c r="P63" s="116">
        <f t="shared" ref="P63" si="8">N63/M63</f>
        <v>0</v>
      </c>
      <c r="Q63" s="120" t="s">
        <v>55</v>
      </c>
      <c r="R63" s="121"/>
      <c r="S63" s="44"/>
    </row>
    <row r="64" spans="1:19" ht="51.75" x14ac:dyDescent="0.3">
      <c r="A64" s="17">
        <v>2</v>
      </c>
      <c r="B64" s="17"/>
      <c r="C64" s="17"/>
      <c r="D64" s="17" t="s">
        <v>54</v>
      </c>
      <c r="E64" s="34" t="s">
        <v>219</v>
      </c>
      <c r="F64" s="156"/>
      <c r="G64" s="31"/>
      <c r="H64" s="51"/>
      <c r="I64" s="52"/>
      <c r="J64" s="122">
        <v>1146000</v>
      </c>
      <c r="K64" s="123"/>
      <c r="L64" s="123"/>
      <c r="M64" s="122">
        <v>14000</v>
      </c>
      <c r="N64" s="23"/>
      <c r="O64" s="21">
        <f>M64-N64</f>
        <v>14000</v>
      </c>
      <c r="P64" s="116">
        <f t="shared" ref="P64" si="9">N64/M64</f>
        <v>0</v>
      </c>
      <c r="Q64" s="120" t="s">
        <v>55</v>
      </c>
      <c r="R64" s="121"/>
      <c r="S64" s="44"/>
    </row>
    <row r="65" spans="1:19" ht="86.25" x14ac:dyDescent="0.3">
      <c r="A65" s="17">
        <v>3</v>
      </c>
      <c r="B65" s="17"/>
      <c r="C65" s="17"/>
      <c r="D65" s="17" t="s">
        <v>58</v>
      </c>
      <c r="E65" s="34" t="s">
        <v>57</v>
      </c>
      <c r="F65" s="145"/>
      <c r="G65" s="31"/>
      <c r="H65" s="51"/>
      <c r="I65" s="52"/>
      <c r="J65" s="21">
        <v>5730000</v>
      </c>
      <c r="K65" s="22"/>
      <c r="L65" s="22"/>
      <c r="M65" s="21">
        <v>70000</v>
      </c>
      <c r="N65" s="23"/>
      <c r="O65" s="21">
        <f>M65-N65</f>
        <v>70000</v>
      </c>
      <c r="P65" s="116">
        <f t="shared" ref="P65" si="10">N65/M65</f>
        <v>0</v>
      </c>
      <c r="Q65" s="46" t="s">
        <v>59</v>
      </c>
      <c r="R65" s="47"/>
      <c r="S65" s="44"/>
    </row>
    <row r="66" spans="1:19" x14ac:dyDescent="0.3">
      <c r="A66" s="36"/>
      <c r="B66" s="36"/>
      <c r="C66" s="36"/>
      <c r="D66" s="36"/>
      <c r="E66" s="37"/>
      <c r="F66" s="146"/>
      <c r="G66" s="36"/>
      <c r="H66" s="36"/>
      <c r="I66" s="38"/>
      <c r="J66" s="39"/>
      <c r="K66" s="40"/>
      <c r="L66" s="40"/>
      <c r="M66" s="39"/>
      <c r="N66" s="39"/>
      <c r="O66" s="41"/>
      <c r="P66" s="42"/>
      <c r="Q66" s="36"/>
      <c r="R66" s="43"/>
      <c r="S66" s="43"/>
    </row>
    <row r="67" spans="1:19" x14ac:dyDescent="0.3">
      <c r="A67" s="169" t="s">
        <v>66</v>
      </c>
      <c r="B67" s="170"/>
      <c r="C67" s="170"/>
      <c r="D67" s="170"/>
      <c r="E67" s="170"/>
      <c r="F67" s="170"/>
      <c r="G67" s="170"/>
      <c r="H67" s="170"/>
      <c r="I67" s="170"/>
      <c r="J67" s="170"/>
      <c r="K67" s="170"/>
      <c r="L67" s="170"/>
      <c r="M67" s="170"/>
      <c r="N67" s="170"/>
      <c r="O67" s="170"/>
      <c r="P67" s="170"/>
      <c r="Q67" s="170"/>
      <c r="R67" s="124" t="s">
        <v>138</v>
      </c>
      <c r="S67" s="125" t="s">
        <v>137</v>
      </c>
    </row>
    <row r="68" spans="1:19" ht="34.5" x14ac:dyDescent="0.3">
      <c r="A68" s="17">
        <v>1</v>
      </c>
      <c r="B68" s="17" t="s">
        <v>96</v>
      </c>
      <c r="C68" s="126"/>
      <c r="D68" s="126"/>
      <c r="E68" s="127" t="s">
        <v>95</v>
      </c>
      <c r="F68" s="127"/>
      <c r="G68" s="31"/>
      <c r="H68" s="31"/>
      <c r="I68" s="126"/>
      <c r="J68" s="128">
        <v>289311.03000000003</v>
      </c>
      <c r="K68" s="126"/>
      <c r="L68" s="126"/>
      <c r="M68" s="129"/>
      <c r="N68" s="23"/>
      <c r="O68" s="21"/>
      <c r="P68" s="116"/>
      <c r="Q68" s="126" t="s">
        <v>215</v>
      </c>
      <c r="R68" s="126" t="s">
        <v>139</v>
      </c>
      <c r="S68" s="26" t="s">
        <v>140</v>
      </c>
    </row>
    <row r="69" spans="1:19" ht="69" x14ac:dyDescent="0.3">
      <c r="A69" s="17">
        <f>1+A68</f>
        <v>2</v>
      </c>
      <c r="B69" s="17" t="s">
        <v>97</v>
      </c>
      <c r="C69" s="126" t="s">
        <v>204</v>
      </c>
      <c r="D69" s="126"/>
      <c r="E69" s="127" t="s">
        <v>85</v>
      </c>
      <c r="F69" s="127" t="s">
        <v>174</v>
      </c>
      <c r="G69" s="19"/>
      <c r="H69" s="19"/>
      <c r="I69" s="126"/>
      <c r="J69" s="128">
        <v>527536.37</v>
      </c>
      <c r="K69" s="126"/>
      <c r="L69" s="126"/>
      <c r="M69" s="129">
        <v>433006.36</v>
      </c>
      <c r="N69" s="23"/>
      <c r="O69" s="21">
        <f>M69-N69</f>
        <v>433006.36</v>
      </c>
      <c r="P69" s="116">
        <f t="shared" ref="P69:P74" si="11">N69/M69</f>
        <v>0</v>
      </c>
      <c r="Q69" s="130" t="s">
        <v>205</v>
      </c>
      <c r="R69" s="126" t="s">
        <v>139</v>
      </c>
      <c r="S69" s="17" t="s">
        <v>144</v>
      </c>
    </row>
    <row r="70" spans="1:19" ht="34.5" x14ac:dyDescent="0.3">
      <c r="A70" s="17">
        <f t="shared" ref="A70:A78" si="12">1+A69</f>
        <v>3</v>
      </c>
      <c r="B70" s="17" t="s">
        <v>98</v>
      </c>
      <c r="C70" s="126" t="s">
        <v>175</v>
      </c>
      <c r="D70" s="126"/>
      <c r="E70" s="127" t="s">
        <v>86</v>
      </c>
      <c r="F70" s="127" t="s">
        <v>174</v>
      </c>
      <c r="G70" s="19">
        <v>44055</v>
      </c>
      <c r="H70" s="19">
        <f>G70+180</f>
        <v>44235</v>
      </c>
      <c r="I70" s="126"/>
      <c r="J70" s="128">
        <v>802842.79</v>
      </c>
      <c r="K70" s="126"/>
      <c r="L70" s="126"/>
      <c r="M70" s="129">
        <v>661274.79</v>
      </c>
      <c r="N70" s="23"/>
      <c r="O70" s="21">
        <f>M70-N70</f>
        <v>661274.79</v>
      </c>
      <c r="P70" s="116">
        <f t="shared" si="11"/>
        <v>0</v>
      </c>
      <c r="Q70" s="126" t="s">
        <v>172</v>
      </c>
      <c r="R70" s="126" t="s">
        <v>139</v>
      </c>
      <c r="S70" s="26" t="s">
        <v>173</v>
      </c>
    </row>
    <row r="71" spans="1:19" ht="34.5" customHeight="1" x14ac:dyDescent="0.3">
      <c r="A71" s="17">
        <f t="shared" si="12"/>
        <v>4</v>
      </c>
      <c r="B71" s="17" t="s">
        <v>99</v>
      </c>
      <c r="C71" s="126" t="s">
        <v>191</v>
      </c>
      <c r="D71" s="126"/>
      <c r="E71" s="127" t="s">
        <v>87</v>
      </c>
      <c r="F71" s="127" t="s">
        <v>192</v>
      </c>
      <c r="G71" s="19">
        <v>44152</v>
      </c>
      <c r="H71" s="19">
        <f>G71+90</f>
        <v>44242</v>
      </c>
      <c r="I71" s="131"/>
      <c r="J71" s="128">
        <v>437055.97</v>
      </c>
      <c r="K71" s="126"/>
      <c r="L71" s="126"/>
      <c r="M71" s="128">
        <v>437055.97</v>
      </c>
      <c r="N71" s="23"/>
      <c r="O71" s="21">
        <f>M71-N71</f>
        <v>437055.97</v>
      </c>
      <c r="P71" s="116">
        <f t="shared" si="11"/>
        <v>0</v>
      </c>
      <c r="Q71" s="126" t="s">
        <v>172</v>
      </c>
      <c r="R71" s="126" t="s">
        <v>142</v>
      </c>
      <c r="S71" s="26" t="s">
        <v>141</v>
      </c>
    </row>
    <row r="72" spans="1:19" ht="34.5" x14ac:dyDescent="0.3">
      <c r="A72" s="17">
        <f t="shared" si="12"/>
        <v>5</v>
      </c>
      <c r="B72" s="17" t="s">
        <v>100</v>
      </c>
      <c r="C72" s="126"/>
      <c r="D72" s="126"/>
      <c r="E72" s="127" t="s">
        <v>88</v>
      </c>
      <c r="F72" s="127"/>
      <c r="G72" s="31"/>
      <c r="H72" s="31"/>
      <c r="I72" s="126"/>
      <c r="J72" s="128">
        <v>579544.41</v>
      </c>
      <c r="K72" s="126"/>
      <c r="L72" s="126"/>
      <c r="M72" s="129"/>
      <c r="N72" s="23"/>
      <c r="O72" s="21"/>
      <c r="P72" s="116"/>
      <c r="Q72" s="126" t="s">
        <v>172</v>
      </c>
      <c r="R72" s="126" t="s">
        <v>142</v>
      </c>
      <c r="S72" s="26" t="s">
        <v>149</v>
      </c>
    </row>
    <row r="73" spans="1:19" ht="33.75" customHeight="1" x14ac:dyDescent="0.3">
      <c r="A73" s="17">
        <f t="shared" si="12"/>
        <v>6</v>
      </c>
      <c r="B73" s="17" t="s">
        <v>101</v>
      </c>
      <c r="C73" s="126" t="s">
        <v>206</v>
      </c>
      <c r="D73" s="126"/>
      <c r="E73" s="127" t="s">
        <v>89</v>
      </c>
      <c r="F73" s="127" t="s">
        <v>207</v>
      </c>
      <c r="G73" s="19">
        <v>44152</v>
      </c>
      <c r="H73" s="19">
        <f>G73+90</f>
        <v>44242</v>
      </c>
      <c r="I73" s="126"/>
      <c r="J73" s="128">
        <v>691428.21</v>
      </c>
      <c r="K73" s="126"/>
      <c r="L73" s="126"/>
      <c r="M73" s="129">
        <v>656542.38</v>
      </c>
      <c r="N73" s="23"/>
      <c r="O73" s="21">
        <f>M73-N73</f>
        <v>656542.38</v>
      </c>
      <c r="P73" s="116">
        <f t="shared" si="11"/>
        <v>0</v>
      </c>
      <c r="Q73" s="126" t="s">
        <v>216</v>
      </c>
      <c r="R73" s="126" t="s">
        <v>139</v>
      </c>
      <c r="S73" s="17" t="s">
        <v>144</v>
      </c>
    </row>
    <row r="74" spans="1:19" ht="34.5" x14ac:dyDescent="0.3">
      <c r="A74" s="17">
        <f t="shared" si="12"/>
        <v>7</v>
      </c>
      <c r="B74" s="17" t="s">
        <v>102</v>
      </c>
      <c r="C74" s="126" t="s">
        <v>193</v>
      </c>
      <c r="D74" s="126"/>
      <c r="E74" s="127" t="s">
        <v>90</v>
      </c>
      <c r="F74" s="127" t="s">
        <v>194</v>
      </c>
      <c r="G74" s="19">
        <v>44055</v>
      </c>
      <c r="H74" s="19">
        <f>G74+180</f>
        <v>44235</v>
      </c>
      <c r="I74" s="126"/>
      <c r="J74" s="128">
        <v>808509.33</v>
      </c>
      <c r="K74" s="126"/>
      <c r="L74" s="126"/>
      <c r="M74" s="129">
        <v>611678.77</v>
      </c>
      <c r="N74" s="23"/>
      <c r="O74" s="21">
        <f>M74-N74</f>
        <v>611678.77</v>
      </c>
      <c r="P74" s="116">
        <f t="shared" si="11"/>
        <v>0</v>
      </c>
      <c r="Q74" s="126" t="s">
        <v>172</v>
      </c>
      <c r="R74" s="126" t="s">
        <v>139</v>
      </c>
      <c r="S74" s="26" t="s">
        <v>140</v>
      </c>
    </row>
    <row r="75" spans="1:19" ht="33.75" customHeight="1" x14ac:dyDescent="0.3">
      <c r="A75" s="17">
        <f t="shared" si="12"/>
        <v>8</v>
      </c>
      <c r="B75" s="17" t="s">
        <v>103</v>
      </c>
      <c r="C75" s="126"/>
      <c r="D75" s="126"/>
      <c r="E75" s="127" t="s">
        <v>91</v>
      </c>
      <c r="F75" s="127"/>
      <c r="G75" s="31"/>
      <c r="H75" s="31"/>
      <c r="I75" s="126"/>
      <c r="J75" s="128">
        <v>348070.5</v>
      </c>
      <c r="K75" s="126"/>
      <c r="L75" s="126"/>
      <c r="M75" s="129"/>
      <c r="N75" s="23"/>
      <c r="O75" s="132"/>
      <c r="P75" s="133"/>
      <c r="Q75" s="126" t="s">
        <v>216</v>
      </c>
      <c r="R75" s="126" t="s">
        <v>139</v>
      </c>
      <c r="S75" s="26" t="s">
        <v>149</v>
      </c>
    </row>
    <row r="76" spans="1:19" ht="34.5" x14ac:dyDescent="0.3">
      <c r="A76" s="17">
        <f t="shared" si="12"/>
        <v>9</v>
      </c>
      <c r="B76" s="17" t="s">
        <v>104</v>
      </c>
      <c r="C76" s="126" t="s">
        <v>199</v>
      </c>
      <c r="D76" s="126"/>
      <c r="E76" s="127" t="s">
        <v>92</v>
      </c>
      <c r="F76" s="127" t="s">
        <v>200</v>
      </c>
      <c r="G76" s="19">
        <v>44057</v>
      </c>
      <c r="H76" s="19">
        <f>G76+180</f>
        <v>44237</v>
      </c>
      <c r="I76" s="126"/>
      <c r="J76" s="128">
        <v>2587482.2200000002</v>
      </c>
      <c r="K76" s="126"/>
      <c r="L76" s="126"/>
      <c r="M76" s="129">
        <v>2111564.36</v>
      </c>
      <c r="N76" s="23"/>
      <c r="O76" s="21">
        <f>M76-N76</f>
        <v>2111564.36</v>
      </c>
      <c r="P76" s="116">
        <f t="shared" ref="P76:P78" si="13">N76/M76</f>
        <v>0</v>
      </c>
      <c r="Q76" s="126" t="s">
        <v>202</v>
      </c>
      <c r="R76" s="126" t="s">
        <v>142</v>
      </c>
      <c r="S76" s="26" t="s">
        <v>145</v>
      </c>
    </row>
    <row r="77" spans="1:19" ht="69" x14ac:dyDescent="0.3">
      <c r="A77" s="17">
        <f t="shared" si="12"/>
        <v>10</v>
      </c>
      <c r="B77" s="17" t="s">
        <v>105</v>
      </c>
      <c r="C77" s="126" t="s">
        <v>201</v>
      </c>
      <c r="D77" s="126"/>
      <c r="E77" s="127" t="s">
        <v>93</v>
      </c>
      <c r="F77" s="127" t="s">
        <v>200</v>
      </c>
      <c r="G77" s="19">
        <v>44057</v>
      </c>
      <c r="H77" s="19">
        <f>G77+180</f>
        <v>44237</v>
      </c>
      <c r="I77" s="126"/>
      <c r="J77" s="128">
        <v>4801030.5599999996</v>
      </c>
      <c r="K77" s="126"/>
      <c r="L77" s="126"/>
      <c r="M77" s="129">
        <v>3850130.48</v>
      </c>
      <c r="N77" s="23"/>
      <c r="O77" s="21">
        <f>M77-N77</f>
        <v>3850130.48</v>
      </c>
      <c r="P77" s="116">
        <f t="shared" si="13"/>
        <v>0</v>
      </c>
      <c r="Q77" s="126" t="s">
        <v>172</v>
      </c>
      <c r="R77" s="126" t="s">
        <v>142</v>
      </c>
      <c r="S77" s="26" t="s">
        <v>143</v>
      </c>
    </row>
    <row r="78" spans="1:19" ht="69" x14ac:dyDescent="0.3">
      <c r="A78" s="17">
        <f t="shared" si="12"/>
        <v>11</v>
      </c>
      <c r="B78" s="17" t="s">
        <v>106</v>
      </c>
      <c r="C78" s="126" t="s">
        <v>203</v>
      </c>
      <c r="D78" s="126"/>
      <c r="E78" s="127" t="s">
        <v>94</v>
      </c>
      <c r="F78" s="127" t="s">
        <v>200</v>
      </c>
      <c r="G78" s="19">
        <v>44057</v>
      </c>
      <c r="H78" s="19">
        <f>G78+180</f>
        <v>44237</v>
      </c>
      <c r="I78" s="126"/>
      <c r="J78" s="128">
        <v>1732913.94</v>
      </c>
      <c r="K78" s="126"/>
      <c r="L78" s="126"/>
      <c r="M78" s="129">
        <v>1395631</v>
      </c>
      <c r="N78" s="23"/>
      <c r="O78" s="21">
        <f>M78-N78</f>
        <v>1395631</v>
      </c>
      <c r="P78" s="116">
        <f t="shared" si="13"/>
        <v>0</v>
      </c>
      <c r="Q78" s="126" t="s">
        <v>172</v>
      </c>
      <c r="R78" s="126" t="s">
        <v>142</v>
      </c>
      <c r="S78" s="17" t="s">
        <v>145</v>
      </c>
    </row>
    <row r="79" spans="1:19" x14ac:dyDescent="0.3">
      <c r="A79" s="36"/>
      <c r="B79" s="36"/>
      <c r="C79" s="36"/>
      <c r="D79" s="36"/>
      <c r="E79" s="37"/>
      <c r="F79" s="146"/>
      <c r="G79" s="36"/>
      <c r="H79" s="36"/>
      <c r="I79" s="38"/>
      <c r="J79" s="39"/>
      <c r="K79" s="40"/>
      <c r="L79" s="40"/>
      <c r="M79" s="39"/>
      <c r="N79" s="39"/>
      <c r="O79" s="41"/>
      <c r="P79" s="42"/>
      <c r="Q79" s="36"/>
      <c r="R79" s="43"/>
      <c r="S79" s="43"/>
    </row>
    <row r="80" spans="1:19" x14ac:dyDescent="0.3">
      <c r="A80" s="169" t="s">
        <v>195</v>
      </c>
      <c r="B80" s="170"/>
      <c r="C80" s="170"/>
      <c r="D80" s="170"/>
      <c r="E80" s="170"/>
      <c r="F80" s="170"/>
      <c r="G80" s="170"/>
      <c r="H80" s="170"/>
      <c r="I80" s="170"/>
      <c r="J80" s="170"/>
      <c r="K80" s="170"/>
      <c r="L80" s="170"/>
      <c r="M80" s="170"/>
      <c r="N80" s="170"/>
      <c r="O80" s="170"/>
      <c r="P80" s="170"/>
      <c r="Q80" s="170"/>
      <c r="R80" s="124" t="s">
        <v>138</v>
      </c>
      <c r="S80" s="125" t="s">
        <v>137</v>
      </c>
    </row>
    <row r="81" spans="1:19" ht="79.5" customHeight="1" x14ac:dyDescent="0.3">
      <c r="A81" s="17">
        <v>1</v>
      </c>
      <c r="B81" s="17">
        <v>2020014326</v>
      </c>
      <c r="C81" s="126" t="s">
        <v>196</v>
      </c>
      <c r="D81" s="126"/>
      <c r="E81" s="127" t="s">
        <v>197</v>
      </c>
      <c r="F81" s="127" t="s">
        <v>198</v>
      </c>
      <c r="G81" s="19">
        <v>44118</v>
      </c>
      <c r="H81" s="19">
        <f>G81+120</f>
        <v>44238</v>
      </c>
      <c r="I81" s="126"/>
      <c r="J81" s="128">
        <v>271837.56</v>
      </c>
      <c r="K81" s="126"/>
      <c r="L81" s="126"/>
      <c r="M81" s="129">
        <v>225194.22</v>
      </c>
      <c r="N81" s="23">
        <v>174299.47</v>
      </c>
      <c r="O81" s="21">
        <f>M81-N81</f>
        <v>50894.75</v>
      </c>
      <c r="P81" s="116">
        <f t="shared" ref="P81" si="14">N81/M81</f>
        <v>0.77399619759334848</v>
      </c>
      <c r="Q81" s="126" t="s">
        <v>172</v>
      </c>
      <c r="R81" s="126" t="s">
        <v>142</v>
      </c>
      <c r="S81" s="17" t="s">
        <v>140</v>
      </c>
    </row>
    <row r="82" spans="1:19" x14ac:dyDescent="0.3">
      <c r="A82" s="17"/>
      <c r="B82" s="17"/>
      <c r="C82" s="126"/>
      <c r="D82" s="126"/>
      <c r="E82" s="127"/>
      <c r="F82" s="127"/>
      <c r="G82" s="31"/>
      <c r="H82" s="31"/>
      <c r="I82" s="126"/>
      <c r="J82" s="128"/>
      <c r="K82" s="126"/>
      <c r="L82" s="126"/>
      <c r="M82" s="129"/>
      <c r="N82" s="23"/>
      <c r="O82" s="132"/>
      <c r="P82" s="133"/>
      <c r="Q82" s="126"/>
      <c r="R82" s="126"/>
      <c r="S82" s="26"/>
    </row>
    <row r="83" spans="1:19" x14ac:dyDescent="0.3">
      <c r="A83" s="36"/>
      <c r="B83" s="36"/>
      <c r="C83" s="36"/>
      <c r="D83" s="36"/>
      <c r="E83" s="37"/>
      <c r="F83" s="146"/>
      <c r="G83" s="36"/>
      <c r="H83" s="36"/>
      <c r="I83" s="38"/>
      <c r="J83" s="39"/>
      <c r="K83" s="40"/>
      <c r="L83" s="40"/>
      <c r="M83" s="39"/>
      <c r="N83" s="39"/>
      <c r="O83" s="41"/>
      <c r="P83" s="42"/>
      <c r="Q83" s="36"/>
      <c r="R83" s="43"/>
      <c r="S83" s="43"/>
    </row>
    <row r="84" spans="1:19" x14ac:dyDescent="0.3">
      <c r="A84" s="175" t="s">
        <v>159</v>
      </c>
      <c r="B84" s="176"/>
      <c r="C84" s="176"/>
      <c r="D84" s="176"/>
      <c r="E84" s="176"/>
      <c r="F84" s="176"/>
      <c r="G84" s="176"/>
      <c r="H84" s="176"/>
      <c r="I84" s="176"/>
      <c r="J84" s="176"/>
      <c r="K84" s="176"/>
      <c r="L84" s="176"/>
      <c r="M84" s="176"/>
      <c r="N84" s="176"/>
      <c r="O84" s="176"/>
      <c r="P84" s="176"/>
      <c r="Q84" s="176"/>
      <c r="R84" s="177"/>
      <c r="S84" s="44"/>
    </row>
    <row r="85" spans="1:19" s="106" customFormat="1" ht="34.5" x14ac:dyDescent="0.3">
      <c r="A85" s="8" t="s">
        <v>0</v>
      </c>
      <c r="B85" s="8" t="s">
        <v>43</v>
      </c>
      <c r="C85" s="8" t="s">
        <v>44</v>
      </c>
      <c r="D85" s="8" t="s">
        <v>2</v>
      </c>
      <c r="E85" s="8" t="s">
        <v>1</v>
      </c>
      <c r="F85" s="9" t="s">
        <v>109</v>
      </c>
      <c r="G85" s="10" t="s">
        <v>46</v>
      </c>
      <c r="H85" s="8" t="s">
        <v>3</v>
      </c>
      <c r="I85" s="11" t="s">
        <v>45</v>
      </c>
      <c r="J85" s="12" t="s">
        <v>18</v>
      </c>
      <c r="K85" s="9" t="s">
        <v>65</v>
      </c>
      <c r="L85" s="9" t="s">
        <v>113</v>
      </c>
      <c r="M85" s="13" t="s">
        <v>64</v>
      </c>
      <c r="N85" s="13" t="s">
        <v>47</v>
      </c>
      <c r="O85" s="15" t="s">
        <v>48</v>
      </c>
      <c r="P85" s="16" t="s">
        <v>110</v>
      </c>
      <c r="Q85" s="8" t="s">
        <v>4</v>
      </c>
      <c r="R85" s="8" t="s">
        <v>111</v>
      </c>
      <c r="S85" s="8" t="s">
        <v>134</v>
      </c>
    </row>
    <row r="86" spans="1:19" x14ac:dyDescent="0.3">
      <c r="A86" s="17">
        <v>1</v>
      </c>
      <c r="B86" s="17">
        <v>2019015216</v>
      </c>
      <c r="C86" s="126" t="s">
        <v>160</v>
      </c>
      <c r="D86" s="126" t="s">
        <v>188</v>
      </c>
      <c r="E86" s="127" t="s">
        <v>161</v>
      </c>
      <c r="F86" s="127" t="s">
        <v>162</v>
      </c>
      <c r="G86" s="19">
        <v>44055</v>
      </c>
      <c r="H86" s="19">
        <v>44359</v>
      </c>
      <c r="I86" s="126"/>
      <c r="J86" s="128">
        <v>992841.09</v>
      </c>
      <c r="K86" s="126"/>
      <c r="L86" s="126"/>
      <c r="M86" s="128">
        <v>992841.09</v>
      </c>
      <c r="N86" s="23">
        <v>250898.72</v>
      </c>
      <c r="O86" s="134">
        <f>M86-N86</f>
        <v>741942.37</v>
      </c>
      <c r="P86" s="133">
        <f>N86/M86</f>
        <v>0.25270783263009394</v>
      </c>
      <c r="Q86" s="130" t="s">
        <v>7</v>
      </c>
      <c r="R86" s="126"/>
      <c r="S86" s="27">
        <v>44174</v>
      </c>
    </row>
    <row r="87" spans="1:19" x14ac:dyDescent="0.3">
      <c r="A87" s="17">
        <v>2</v>
      </c>
      <c r="B87" s="17">
        <v>202018281</v>
      </c>
      <c r="C87" s="126" t="s">
        <v>187</v>
      </c>
      <c r="D87" s="126"/>
      <c r="E87" s="127" t="s">
        <v>163</v>
      </c>
      <c r="F87" s="127" t="s">
        <v>178</v>
      </c>
      <c r="G87" s="19">
        <v>44124</v>
      </c>
      <c r="H87" s="19">
        <v>44304</v>
      </c>
      <c r="I87" s="126"/>
      <c r="J87" s="128"/>
      <c r="K87" s="126"/>
      <c r="L87" s="126"/>
      <c r="M87" s="128">
        <v>15000</v>
      </c>
      <c r="N87" s="23"/>
      <c r="O87" s="132"/>
      <c r="P87" s="133"/>
      <c r="Q87" s="130" t="s">
        <v>176</v>
      </c>
      <c r="R87" s="126"/>
      <c r="S87" s="27">
        <v>44174</v>
      </c>
    </row>
    <row r="88" spans="1:19" ht="34.5" x14ac:dyDescent="0.3">
      <c r="A88" s="17">
        <v>3</v>
      </c>
      <c r="B88" s="17"/>
      <c r="C88" s="126" t="s">
        <v>183</v>
      </c>
      <c r="D88" s="126"/>
      <c r="E88" s="127" t="s">
        <v>177</v>
      </c>
      <c r="F88" s="127" t="s">
        <v>181</v>
      </c>
      <c r="G88" s="19">
        <v>44119</v>
      </c>
      <c r="H88" s="19">
        <v>44242</v>
      </c>
      <c r="I88" s="126"/>
      <c r="J88" s="128"/>
      <c r="K88" s="126"/>
      <c r="L88" s="126"/>
      <c r="M88" s="128">
        <v>577581.26</v>
      </c>
      <c r="N88" s="23"/>
      <c r="O88" s="132"/>
      <c r="P88" s="133"/>
      <c r="Q88" s="130" t="s">
        <v>186</v>
      </c>
      <c r="R88" s="126"/>
      <c r="S88" s="27">
        <v>44174</v>
      </c>
    </row>
    <row r="89" spans="1:19" ht="34.5" x14ac:dyDescent="0.3">
      <c r="A89" s="17">
        <v>4</v>
      </c>
      <c r="B89" s="17">
        <v>2020017379</v>
      </c>
      <c r="C89" s="126" t="s">
        <v>184</v>
      </c>
      <c r="D89" s="126" t="s">
        <v>188</v>
      </c>
      <c r="E89" s="127" t="s">
        <v>179</v>
      </c>
      <c r="F89" s="127" t="s">
        <v>182</v>
      </c>
      <c r="G89" s="19">
        <v>44152</v>
      </c>
      <c r="H89" s="19">
        <v>44242</v>
      </c>
      <c r="I89" s="126"/>
      <c r="J89" s="128">
        <v>274912.64000000001</v>
      </c>
      <c r="K89" s="126"/>
      <c r="L89" s="126"/>
      <c r="M89" s="128">
        <v>274912.64000000001</v>
      </c>
      <c r="N89" s="23"/>
      <c r="O89" s="132"/>
      <c r="P89" s="133"/>
      <c r="Q89" s="130" t="s">
        <v>213</v>
      </c>
      <c r="R89" s="126"/>
      <c r="S89" s="27">
        <v>44174</v>
      </c>
    </row>
    <row r="90" spans="1:19" x14ac:dyDescent="0.3">
      <c r="A90" s="17">
        <v>5</v>
      </c>
      <c r="B90" s="17">
        <v>2020017373</v>
      </c>
      <c r="C90" s="126" t="s">
        <v>185</v>
      </c>
      <c r="D90" s="126" t="s">
        <v>189</v>
      </c>
      <c r="E90" s="127" t="s">
        <v>180</v>
      </c>
      <c r="F90" s="127" t="s">
        <v>190</v>
      </c>
      <c r="G90" s="19">
        <v>44152</v>
      </c>
      <c r="H90" s="19">
        <v>44242</v>
      </c>
      <c r="I90" s="126"/>
      <c r="J90" s="128">
        <v>474367.47</v>
      </c>
      <c r="K90" s="126"/>
      <c r="L90" s="126"/>
      <c r="M90" s="128">
        <v>474367.47</v>
      </c>
      <c r="N90" s="23"/>
      <c r="O90" s="132"/>
      <c r="P90" s="133"/>
      <c r="Q90" s="130" t="s">
        <v>212</v>
      </c>
      <c r="R90" s="126"/>
      <c r="S90" s="27">
        <v>44174</v>
      </c>
    </row>
    <row r="91" spans="1:19" x14ac:dyDescent="0.3">
      <c r="A91" s="17"/>
      <c r="B91" s="17"/>
      <c r="C91" s="126"/>
      <c r="D91" s="126"/>
      <c r="E91" s="127"/>
      <c r="F91" s="127"/>
      <c r="G91" s="31"/>
      <c r="H91" s="31"/>
      <c r="I91" s="126"/>
      <c r="J91" s="128"/>
      <c r="K91" s="126"/>
      <c r="L91" s="126"/>
      <c r="M91" s="129"/>
      <c r="N91" s="23"/>
      <c r="O91" s="132"/>
      <c r="P91" s="133"/>
      <c r="Q91" s="126"/>
      <c r="R91" s="126"/>
      <c r="S91" s="26"/>
    </row>
    <row r="92" spans="1:19" ht="30" customHeight="1" x14ac:dyDescent="0.3">
      <c r="A92" s="172" t="s">
        <v>36</v>
      </c>
      <c r="B92" s="173"/>
      <c r="C92" s="173"/>
      <c r="D92" s="173"/>
      <c r="E92" s="173"/>
      <c r="F92" s="173"/>
      <c r="G92" s="173"/>
      <c r="H92" s="174"/>
      <c r="I92" s="135">
        <v>43874</v>
      </c>
      <c r="J92" s="12">
        <f>SUBTOTAL(9,J7:J91)</f>
        <v>45666099.820000008</v>
      </c>
      <c r="K92" s="126"/>
      <c r="L92" s="126"/>
      <c r="M92" s="129"/>
      <c r="N92" s="23"/>
      <c r="O92" s="132"/>
      <c r="P92" s="133"/>
      <c r="Q92" s="126"/>
      <c r="R92" s="126"/>
      <c r="S92" s="26"/>
    </row>
    <row r="94" spans="1:19" x14ac:dyDescent="0.3">
      <c r="G94" s="138"/>
    </row>
    <row r="95" spans="1:19" x14ac:dyDescent="0.3">
      <c r="G95" s="138"/>
    </row>
    <row r="102" spans="6:8" x14ac:dyDescent="0.3">
      <c r="F102" s="158">
        <v>44088</v>
      </c>
      <c r="G102" s="136">
        <v>30</v>
      </c>
      <c r="H102" s="138">
        <f>F102+G102</f>
        <v>44118</v>
      </c>
    </row>
    <row r="107" spans="6:8" x14ac:dyDescent="0.3">
      <c r="H107" s="138">
        <v>44089</v>
      </c>
    </row>
    <row r="108" spans="6:8" x14ac:dyDescent="0.3">
      <c r="H108" s="138">
        <f>H107+60</f>
        <v>44149</v>
      </c>
    </row>
  </sheetData>
  <mergeCells count="15">
    <mergeCell ref="A1:S4"/>
    <mergeCell ref="R5:S5"/>
    <mergeCell ref="A5:Q5"/>
    <mergeCell ref="H33:J33"/>
    <mergeCell ref="A26:R26"/>
    <mergeCell ref="A46:R46"/>
    <mergeCell ref="A92:H92"/>
    <mergeCell ref="A17:R17"/>
    <mergeCell ref="A35:R35"/>
    <mergeCell ref="A67:Q67"/>
    <mergeCell ref="A53:S53"/>
    <mergeCell ref="A84:R84"/>
    <mergeCell ref="A80:Q80"/>
    <mergeCell ref="A62:S62"/>
    <mergeCell ref="A58:S58"/>
  </mergeCells>
  <pageMargins left="0.51181102362204722" right="0.51181102362204722" top="0.78740157480314965" bottom="0.78740157480314965" header="0.31496062992125984" footer="0.31496062992125984"/>
  <pageSetup paperSize="283" scale="41" fitToWidth="0" fitToHeight="0" orientation="landscape" horizontalDpi="4294967295" verticalDpi="4294967295" r:id="rId1"/>
  <rowBreaks count="1" manualBreakCount="1">
    <brk id="65" max="1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view="pageBreakPreview" zoomScaleNormal="100" zoomScaleSheetLayoutView="100" workbookViewId="0">
      <selection activeCell="D10" sqref="D10"/>
    </sheetView>
  </sheetViews>
  <sheetFormatPr defaultRowHeight="15" x14ac:dyDescent="0.25"/>
  <cols>
    <col min="2" max="2" width="31.42578125" customWidth="1"/>
    <col min="3" max="3" width="17.85546875" customWidth="1"/>
    <col min="4" max="4" width="20.42578125" customWidth="1"/>
    <col min="5" max="6" width="18" customWidth="1"/>
  </cols>
  <sheetData>
    <row r="1" spans="1:5" x14ac:dyDescent="0.25">
      <c r="A1" s="1" t="s">
        <v>167</v>
      </c>
      <c r="B1" s="1" t="s">
        <v>168</v>
      </c>
      <c r="C1" s="1" t="s">
        <v>169</v>
      </c>
      <c r="D1" s="1" t="s">
        <v>170</v>
      </c>
      <c r="E1" s="1" t="s">
        <v>171</v>
      </c>
    </row>
    <row r="2" spans="1:5" ht="42.75" x14ac:dyDescent="0.25">
      <c r="A2" s="2" t="s">
        <v>96</v>
      </c>
      <c r="B2" s="3" t="s">
        <v>95</v>
      </c>
      <c r="C2" s="4">
        <v>289311.03000000003</v>
      </c>
      <c r="D2" s="5" t="s">
        <v>139</v>
      </c>
      <c r="E2" s="2" t="s">
        <v>140</v>
      </c>
    </row>
    <row r="3" spans="1:5" ht="28.5" x14ac:dyDescent="0.25">
      <c r="A3" s="2" t="s">
        <v>97</v>
      </c>
      <c r="B3" s="3" t="s">
        <v>85</v>
      </c>
      <c r="C3" s="4">
        <v>527536.37</v>
      </c>
      <c r="D3" s="5" t="s">
        <v>139</v>
      </c>
      <c r="E3" s="2" t="s">
        <v>144</v>
      </c>
    </row>
    <row r="4" spans="1:5" ht="28.5" x14ac:dyDescent="0.25">
      <c r="A4" s="2" t="s">
        <v>98</v>
      </c>
      <c r="B4" s="3" t="s">
        <v>86</v>
      </c>
      <c r="C4" s="4">
        <v>802842.79</v>
      </c>
      <c r="D4" s="5" t="s">
        <v>139</v>
      </c>
      <c r="E4" s="2" t="s">
        <v>166</v>
      </c>
    </row>
    <row r="5" spans="1:5" ht="42.75" x14ac:dyDescent="0.25">
      <c r="A5" s="2" t="s">
        <v>99</v>
      </c>
      <c r="B5" s="3" t="s">
        <v>87</v>
      </c>
      <c r="C5" s="4">
        <v>537509.19999999995</v>
      </c>
      <c r="D5" s="6" t="s">
        <v>142</v>
      </c>
      <c r="E5" s="2" t="s">
        <v>141</v>
      </c>
    </row>
    <row r="6" spans="1:5" ht="42.75" x14ac:dyDescent="0.25">
      <c r="A6" s="2" t="s">
        <v>100</v>
      </c>
      <c r="B6" s="3" t="s">
        <v>88</v>
      </c>
      <c r="C6" s="4">
        <v>579544.41</v>
      </c>
      <c r="D6" s="6" t="s">
        <v>142</v>
      </c>
      <c r="E6" s="2" t="s">
        <v>149</v>
      </c>
    </row>
    <row r="7" spans="1:5" ht="42.75" x14ac:dyDescent="0.25">
      <c r="A7" s="2" t="s">
        <v>101</v>
      </c>
      <c r="B7" s="3" t="s">
        <v>89</v>
      </c>
      <c r="C7" s="4">
        <v>691428.21</v>
      </c>
      <c r="D7" s="5" t="s">
        <v>139</v>
      </c>
      <c r="E7" s="2" t="s">
        <v>143</v>
      </c>
    </row>
    <row r="8" spans="1:5" ht="28.5" x14ac:dyDescent="0.25">
      <c r="A8" s="2" t="s">
        <v>102</v>
      </c>
      <c r="B8" s="3" t="s">
        <v>90</v>
      </c>
      <c r="C8" s="4">
        <v>808509.33</v>
      </c>
      <c r="D8" s="5" t="s">
        <v>139</v>
      </c>
      <c r="E8" s="2" t="s">
        <v>140</v>
      </c>
    </row>
    <row r="9" spans="1:5" ht="28.5" x14ac:dyDescent="0.25">
      <c r="A9" s="2" t="s">
        <v>103</v>
      </c>
      <c r="B9" s="3" t="s">
        <v>91</v>
      </c>
      <c r="C9" s="4">
        <v>348070.5</v>
      </c>
      <c r="D9" s="5" t="s">
        <v>139</v>
      </c>
      <c r="E9" s="2" t="s">
        <v>149</v>
      </c>
    </row>
    <row r="10" spans="1:5" ht="42.75" x14ac:dyDescent="0.25">
      <c r="A10" s="2" t="s">
        <v>104</v>
      </c>
      <c r="B10" s="3" t="s">
        <v>92</v>
      </c>
      <c r="C10" s="4">
        <v>2587482.2200000002</v>
      </c>
      <c r="D10" s="6" t="s">
        <v>142</v>
      </c>
      <c r="E10" s="2" t="s">
        <v>145</v>
      </c>
    </row>
    <row r="11" spans="1:5" ht="85.5" x14ac:dyDescent="0.25">
      <c r="A11" s="2" t="s">
        <v>105</v>
      </c>
      <c r="B11" s="3" t="s">
        <v>93</v>
      </c>
      <c r="C11" s="4">
        <v>4801030.5599999996</v>
      </c>
      <c r="D11" s="6" t="s">
        <v>142</v>
      </c>
      <c r="E11" s="2" t="s">
        <v>143</v>
      </c>
    </row>
    <row r="12" spans="1:5" ht="85.5" x14ac:dyDescent="0.25">
      <c r="A12" s="2" t="s">
        <v>106</v>
      </c>
      <c r="B12" s="3" t="s">
        <v>94</v>
      </c>
      <c r="C12" s="4">
        <v>1732913.94</v>
      </c>
      <c r="D12" s="6" t="s">
        <v>142</v>
      </c>
      <c r="E12" s="2"/>
    </row>
  </sheetData>
  <printOptions horizontalCentered="1"/>
  <pageMargins left="0.51181102362204722" right="0.51181102362204722" top="0.78740157480314965" bottom="0.78740157480314965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2</vt:i4>
      </vt:variant>
    </vt:vector>
  </HeadingPairs>
  <TitlesOfParts>
    <vt:vector size="4" baseType="lpstr">
      <vt:lpstr>OBRAS </vt:lpstr>
      <vt:lpstr>Plan1</vt:lpstr>
      <vt:lpstr>'OBRAS '!Area_de_impressao</vt:lpstr>
      <vt:lpstr>Plan1!Area_de_impressao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WAGNER LOPES BASTOS</dc:creator>
  <cp:lastModifiedBy>MARIELLA DE PINA SANTOS</cp:lastModifiedBy>
  <cp:lastPrinted>2020-12-09T12:24:54Z</cp:lastPrinted>
  <dcterms:created xsi:type="dcterms:W3CDTF">2019-08-20T11:09:57Z</dcterms:created>
  <dcterms:modified xsi:type="dcterms:W3CDTF">2020-12-11T10:18:50Z</dcterms:modified>
</cp:coreProperties>
</file>